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staff\Home\FCA\mooreto\DocumentsRedir\Budget Project\"/>
    </mc:Choice>
  </mc:AlternateContent>
  <xr:revisionPtr revIDLastSave="0" documentId="8_{3DEAB0A3-4981-4CB0-97E3-DCAB1145D92A}" xr6:coauthVersionLast="36" xr6:coauthVersionMax="36" xr10:uidLastSave="{00000000-0000-0000-0000-000000000000}"/>
  <bookViews>
    <workbookView xWindow="0" yWindow="0" windowWidth="28800" windowHeight="11025" tabRatio="813" firstSheet="1" activeTab="1" xr2:uid="{00000000-000D-0000-FFFF-FFFF00000000}"/>
  </bookViews>
  <sheets>
    <sheet name="Core crown expenses" sheetId="1" r:id="rId1"/>
    <sheet name="Adjusted core crown expenses" sheetId="19" r:id="rId2"/>
    <sheet name="Real per capita" sheetId="6" r:id="rId3"/>
    <sheet name="Growth" sheetId="7" r:id="rId4"/>
    <sheet name="Budget comparisons" sheetId="10" r:id="rId5"/>
    <sheet name="Unallocated adjustment" sheetId="17" r:id="rId6"/>
    <sheet name="Per capita" sheetId="4" r:id="rId7"/>
    <sheet name="Real" sheetId="5" r:id="rId8"/>
    <sheet name="Historical" sheetId="9" r:id="rId9"/>
    <sheet name="Historical allocated" sheetId="20" r:id="rId10"/>
    <sheet name="Reference" sheetId="2" r:id="rId11"/>
    <sheet name="Methodology and Data Limitns" sheetId="21" r:id="rId12"/>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19" l="1"/>
  <c r="C22" i="19"/>
  <c r="D22" i="19"/>
  <c r="E22" i="19"/>
  <c r="F22" i="19"/>
  <c r="G22" i="19"/>
  <c r="H22" i="19"/>
  <c r="I22" i="19"/>
  <c r="J22" i="19"/>
  <c r="K22" i="19"/>
  <c r="L22" i="19"/>
  <c r="M22" i="19"/>
  <c r="N22" i="19"/>
  <c r="O22" i="19"/>
  <c r="AA24" i="19"/>
  <c r="Z24" i="19"/>
  <c r="Y24" i="19"/>
  <c r="X24" i="19"/>
  <c r="W24" i="19"/>
  <c r="V22" i="19"/>
  <c r="U22" i="19"/>
  <c r="T22" i="19"/>
  <c r="S22" i="19"/>
  <c r="R22" i="19"/>
  <c r="Q22" i="19"/>
  <c r="P22" i="19"/>
  <c r="X4" i="19"/>
  <c r="W4" i="19" s="1"/>
  <c r="V4" i="19" s="1"/>
  <c r="U4" i="19" s="1"/>
  <c r="T4" i="19" s="1"/>
  <c r="S4" i="19" s="1"/>
  <c r="R4" i="19" s="1"/>
  <c r="Q4" i="19" s="1"/>
  <c r="P4" i="19" s="1"/>
  <c r="O4" i="19" s="1"/>
  <c r="N4" i="19" s="1"/>
  <c r="M4" i="19" s="1"/>
  <c r="L4" i="19" s="1"/>
  <c r="K4" i="19" s="1"/>
  <c r="J4" i="19" s="1"/>
  <c r="I4" i="19" s="1"/>
  <c r="H4" i="19" s="1"/>
  <c r="G4" i="19" s="1"/>
  <c r="F4" i="19" s="1"/>
  <c r="E4" i="19" s="1"/>
  <c r="D4" i="19" s="1"/>
  <c r="C4" i="19" s="1"/>
  <c r="B4" i="19" s="1"/>
  <c r="D25" i="17" l="1"/>
  <c r="D7" i="17"/>
  <c r="AC7" i="19"/>
  <c r="AC7" i="5" s="1"/>
  <c r="AC25" i="6" s="1"/>
  <c r="AD18" i="2"/>
  <c r="AC3" i="2"/>
  <c r="AD3" i="2"/>
  <c r="E25" i="17"/>
  <c r="E7" i="17"/>
  <c r="AD7" i="19"/>
  <c r="G15" i="9" s="1"/>
  <c r="G15" i="20" s="1"/>
  <c r="AE18" i="2"/>
  <c r="AE3" i="2"/>
  <c r="F25" i="17"/>
  <c r="F7" i="17"/>
  <c r="AE7" i="19"/>
  <c r="H15" i="9" s="1"/>
  <c r="H15" i="20" s="1"/>
  <c r="AF18" i="2"/>
  <c r="AF3" i="2"/>
  <c r="G25" i="17"/>
  <c r="G7" i="17"/>
  <c r="AF7" i="19"/>
  <c r="I15" i="9" s="1"/>
  <c r="I15" i="20" s="1"/>
  <c r="AG18" i="2"/>
  <c r="AG3" i="2"/>
  <c r="C25" i="17"/>
  <c r="C7" i="17"/>
  <c r="AB7" i="19"/>
  <c r="E15" i="9" s="1"/>
  <c r="E15" i="20" s="1"/>
  <c r="AC18" i="2"/>
  <c r="O12" i="20"/>
  <c r="E14" i="20"/>
  <c r="E84" i="10"/>
  <c r="P12" i="20"/>
  <c r="F14" i="20"/>
  <c r="F84" i="10"/>
  <c r="Q12" i="20"/>
  <c r="G14" i="20"/>
  <c r="G84" i="10"/>
  <c r="R12" i="20"/>
  <c r="H14" i="20"/>
  <c r="H84" i="10"/>
  <c r="N12" i="20"/>
  <c r="D14" i="20"/>
  <c r="AB18" i="2"/>
  <c r="D84" i="10"/>
  <c r="O7" i="20"/>
  <c r="D13" i="20"/>
  <c r="D83" i="10"/>
  <c r="P7" i="20"/>
  <c r="E13" i="20"/>
  <c r="E83" i="10"/>
  <c r="Q7" i="20"/>
  <c r="F13" i="20"/>
  <c r="F83" i="10"/>
  <c r="R7" i="20"/>
  <c r="G13" i="20"/>
  <c r="G83" i="10"/>
  <c r="N7" i="20"/>
  <c r="C13" i="20"/>
  <c r="AA18" i="2"/>
  <c r="C83" i="10"/>
  <c r="AC19" i="19"/>
  <c r="AC19" i="5" s="1"/>
  <c r="AC19" i="6" s="1"/>
  <c r="AD19" i="19"/>
  <c r="G63" i="9" s="1"/>
  <c r="G63" i="20" s="1"/>
  <c r="G77" i="10" s="1"/>
  <c r="AE19" i="19"/>
  <c r="H63" i="9" s="1"/>
  <c r="H63" i="20" s="1"/>
  <c r="H77" i="10" s="1"/>
  <c r="AF19" i="19"/>
  <c r="I63" i="9" s="1"/>
  <c r="I63" i="20" s="1"/>
  <c r="I77" i="10" s="1"/>
  <c r="AB19" i="19"/>
  <c r="AB19" i="5" s="1"/>
  <c r="AB19" i="6" s="1"/>
  <c r="AB19" i="7" s="1"/>
  <c r="E62" i="20"/>
  <c r="E76" i="10"/>
  <c r="F62" i="20"/>
  <c r="F76" i="10"/>
  <c r="G62" i="20"/>
  <c r="G76" i="10"/>
  <c r="H62" i="20"/>
  <c r="H76" i="10"/>
  <c r="D62" i="20"/>
  <c r="D76" i="10"/>
  <c r="D61" i="20"/>
  <c r="D75" i="10"/>
  <c r="E61" i="20"/>
  <c r="E75" i="10"/>
  <c r="F61" i="20"/>
  <c r="F75" i="10"/>
  <c r="G61" i="20"/>
  <c r="G75" i="10"/>
  <c r="C61" i="20"/>
  <c r="C75" i="10"/>
  <c r="AC18" i="19"/>
  <c r="F59" i="9" s="1"/>
  <c r="F59" i="20" s="1"/>
  <c r="F72" i="10" s="1"/>
  <c r="AD18" i="19"/>
  <c r="AD18" i="5" s="1"/>
  <c r="AE18" i="19"/>
  <c r="H59" i="9" s="1"/>
  <c r="H59" i="20" s="1"/>
  <c r="H72" i="10" s="1"/>
  <c r="AF18" i="19"/>
  <c r="I59" i="9" s="1"/>
  <c r="I59" i="20" s="1"/>
  <c r="I72" i="10" s="1"/>
  <c r="AB18" i="19"/>
  <c r="E59" i="9" s="1"/>
  <c r="E59" i="20" s="1"/>
  <c r="E72" i="10" s="1"/>
  <c r="E58" i="20"/>
  <c r="E71" i="10"/>
  <c r="F58" i="20"/>
  <c r="F71" i="10"/>
  <c r="G58" i="20"/>
  <c r="G71" i="10"/>
  <c r="H58" i="20"/>
  <c r="H71" i="10"/>
  <c r="D58" i="20"/>
  <c r="D71" i="10"/>
  <c r="D57" i="20"/>
  <c r="D70" i="10"/>
  <c r="E57" i="20"/>
  <c r="E70" i="10"/>
  <c r="F57" i="20"/>
  <c r="F70" i="10"/>
  <c r="G57" i="20"/>
  <c r="G70" i="10"/>
  <c r="C57" i="20"/>
  <c r="C70" i="10"/>
  <c r="D19" i="17"/>
  <c r="AC17" i="19"/>
  <c r="F55" i="9" s="1"/>
  <c r="F55" i="20" s="1"/>
  <c r="F67" i="10" s="1"/>
  <c r="E19" i="17"/>
  <c r="AD17" i="19"/>
  <c r="AD17" i="4" s="1"/>
  <c r="F19" i="17"/>
  <c r="AE17" i="19"/>
  <c r="H55" i="9" s="1"/>
  <c r="H55" i="20" s="1"/>
  <c r="H67" i="10" s="1"/>
  <c r="G19" i="17"/>
  <c r="AF17" i="19"/>
  <c r="I55" i="9" s="1"/>
  <c r="I55" i="20" s="1"/>
  <c r="I67" i="10" s="1"/>
  <c r="C19" i="17"/>
  <c r="AB17" i="19"/>
  <c r="E55" i="9" s="1"/>
  <c r="E55" i="20" s="1"/>
  <c r="E67" i="10" s="1"/>
  <c r="E54" i="20"/>
  <c r="E66" i="10"/>
  <c r="F54" i="20"/>
  <c r="F66" i="10"/>
  <c r="G54" i="20"/>
  <c r="G66" i="10"/>
  <c r="H54" i="20"/>
  <c r="H66" i="10"/>
  <c r="D54" i="20"/>
  <c r="D66" i="10"/>
  <c r="D53" i="20"/>
  <c r="D65" i="10"/>
  <c r="E53" i="20"/>
  <c r="E65" i="10"/>
  <c r="F53" i="20"/>
  <c r="F65" i="10"/>
  <c r="G53" i="20"/>
  <c r="G65" i="10"/>
  <c r="C53" i="20"/>
  <c r="C65" i="10"/>
  <c r="D18" i="17"/>
  <c r="AC16" i="19"/>
  <c r="F51" i="9" s="1"/>
  <c r="F51" i="20" s="1"/>
  <c r="F62" i="10" s="1"/>
  <c r="E18" i="17"/>
  <c r="AD16" i="19"/>
  <c r="G51" i="9" s="1"/>
  <c r="G51" i="20" s="1"/>
  <c r="G62" i="10" s="1"/>
  <c r="F18" i="17"/>
  <c r="AE16" i="19"/>
  <c r="H51" i="9" s="1"/>
  <c r="H51" i="20" s="1"/>
  <c r="H62" i="10" s="1"/>
  <c r="G18" i="17"/>
  <c r="AF16" i="19"/>
  <c r="I51" i="9" s="1"/>
  <c r="I51" i="20" s="1"/>
  <c r="I62" i="10" s="1"/>
  <c r="C18" i="17"/>
  <c r="AB16" i="19"/>
  <c r="E51" i="9" s="1"/>
  <c r="E51" i="20" s="1"/>
  <c r="E62" i="10"/>
  <c r="E50" i="20"/>
  <c r="E61" i="10"/>
  <c r="F50" i="20"/>
  <c r="F61" i="10"/>
  <c r="G50" i="20"/>
  <c r="G61" i="10"/>
  <c r="H50" i="20"/>
  <c r="H61" i="10"/>
  <c r="D50" i="20"/>
  <c r="D61" i="10"/>
  <c r="D49" i="20"/>
  <c r="D60" i="10"/>
  <c r="E49" i="20"/>
  <c r="E60" i="10"/>
  <c r="F49" i="20"/>
  <c r="F60" i="10"/>
  <c r="G49" i="20"/>
  <c r="G60" i="10"/>
  <c r="C49" i="20"/>
  <c r="C60" i="10"/>
  <c r="D16" i="17"/>
  <c r="AC15" i="19"/>
  <c r="F47" i="9" s="1"/>
  <c r="F47" i="20" s="1"/>
  <c r="F57" i="10" s="1"/>
  <c r="E16" i="17"/>
  <c r="AD15" i="19"/>
  <c r="AD15" i="4" s="1"/>
  <c r="F16" i="17"/>
  <c r="AE15" i="19"/>
  <c r="H47" i="9" s="1"/>
  <c r="H47" i="20" s="1"/>
  <c r="H57" i="10" s="1"/>
  <c r="G16" i="17"/>
  <c r="AF15" i="19"/>
  <c r="I47" i="9" s="1"/>
  <c r="I47" i="20" s="1"/>
  <c r="I57" i="10" s="1"/>
  <c r="C16" i="17"/>
  <c r="AB15" i="19"/>
  <c r="E46" i="20"/>
  <c r="E56" i="10"/>
  <c r="F46" i="20"/>
  <c r="F56" i="10"/>
  <c r="G46" i="20"/>
  <c r="G56" i="10"/>
  <c r="H46" i="20"/>
  <c r="H56" i="10"/>
  <c r="D46" i="20"/>
  <c r="D56" i="10"/>
  <c r="D45" i="20"/>
  <c r="D55" i="10"/>
  <c r="E45" i="20"/>
  <c r="E55" i="10"/>
  <c r="F45" i="20"/>
  <c r="F55" i="10"/>
  <c r="G45" i="20"/>
  <c r="G55" i="10"/>
  <c r="C45" i="20"/>
  <c r="C55" i="10"/>
  <c r="D15" i="17"/>
  <c r="AC14" i="19"/>
  <c r="F43" i="9" s="1"/>
  <c r="F43" i="20" s="1"/>
  <c r="F52" i="10" s="1"/>
  <c r="E15" i="17"/>
  <c r="AD14" i="19"/>
  <c r="F15" i="17"/>
  <c r="AE14" i="19"/>
  <c r="H43" i="9" s="1"/>
  <c r="H43" i="20" s="1"/>
  <c r="H52" i="10" s="1"/>
  <c r="G15" i="17"/>
  <c r="AF14" i="19"/>
  <c r="I43" i="9" s="1"/>
  <c r="I43" i="20"/>
  <c r="I52" i="10" s="1"/>
  <c r="C15" i="17"/>
  <c r="AB14" i="19"/>
  <c r="E43" i="9" s="1"/>
  <c r="E43" i="20" s="1"/>
  <c r="E52" i="10" s="1"/>
  <c r="E42" i="20"/>
  <c r="E51" i="10"/>
  <c r="F42" i="20"/>
  <c r="F51" i="10"/>
  <c r="G42" i="20"/>
  <c r="G51" i="10"/>
  <c r="H42" i="20"/>
  <c r="H51" i="10"/>
  <c r="D42" i="20"/>
  <c r="D51" i="10"/>
  <c r="D41" i="20"/>
  <c r="D50" i="10"/>
  <c r="E41" i="20"/>
  <c r="E50" i="10"/>
  <c r="F41" i="20"/>
  <c r="F50" i="10"/>
  <c r="G41" i="20"/>
  <c r="G50" i="10"/>
  <c r="C41" i="20"/>
  <c r="C50" i="10"/>
  <c r="D14" i="17"/>
  <c r="AC13" i="19"/>
  <c r="F39" i="9" s="1"/>
  <c r="F39" i="20" s="1"/>
  <c r="F47" i="10" s="1"/>
  <c r="E14" i="17"/>
  <c r="AD13" i="19"/>
  <c r="AD13" i="4" s="1"/>
  <c r="F14" i="17"/>
  <c r="AE13" i="19"/>
  <c r="G14" i="17"/>
  <c r="AF13" i="19"/>
  <c r="I39" i="9" s="1"/>
  <c r="I39" i="20" s="1"/>
  <c r="I47" i="10" s="1"/>
  <c r="C14" i="17"/>
  <c r="AB13" i="19"/>
  <c r="E39" i="9" s="1"/>
  <c r="E39" i="20" s="1"/>
  <c r="E47" i="10" s="1"/>
  <c r="E38" i="20"/>
  <c r="E46" i="10"/>
  <c r="F38" i="20"/>
  <c r="F46" i="10"/>
  <c r="G38" i="20"/>
  <c r="G46" i="10"/>
  <c r="H38" i="20"/>
  <c r="H46" i="10"/>
  <c r="D38" i="20"/>
  <c r="D46" i="10"/>
  <c r="D37" i="20"/>
  <c r="D45" i="10"/>
  <c r="E37" i="20"/>
  <c r="E45" i="10"/>
  <c r="F37" i="20"/>
  <c r="F45" i="10"/>
  <c r="G37" i="20"/>
  <c r="G45" i="10"/>
  <c r="C37" i="20"/>
  <c r="C45" i="10"/>
  <c r="D13" i="17"/>
  <c r="AC12" i="19"/>
  <c r="F35" i="9" s="1"/>
  <c r="F35" i="20" s="1"/>
  <c r="F42" i="10" s="1"/>
  <c r="E13" i="17"/>
  <c r="AD12" i="19"/>
  <c r="F13" i="17"/>
  <c r="AE12" i="19"/>
  <c r="H35" i="9" s="1"/>
  <c r="H35" i="20" s="1"/>
  <c r="H42" i="10" s="1"/>
  <c r="G13" i="17"/>
  <c r="AF12" i="19"/>
  <c r="I35" i="9" s="1"/>
  <c r="I35" i="20" s="1"/>
  <c r="I42" i="10" s="1"/>
  <c r="C13" i="17"/>
  <c r="AB12" i="19"/>
  <c r="E35" i="9" s="1"/>
  <c r="E35" i="20" s="1"/>
  <c r="E42" i="10"/>
  <c r="E34" i="20"/>
  <c r="E41" i="10"/>
  <c r="F34" i="20"/>
  <c r="F41" i="10"/>
  <c r="G34" i="20"/>
  <c r="G41" i="10"/>
  <c r="H34" i="20"/>
  <c r="H41" i="10"/>
  <c r="D34" i="20"/>
  <c r="D41" i="10"/>
  <c r="D33" i="20"/>
  <c r="D40" i="10"/>
  <c r="E33" i="20"/>
  <c r="E40" i="10"/>
  <c r="F33" i="20"/>
  <c r="F40" i="10"/>
  <c r="G33" i="20"/>
  <c r="G40" i="10"/>
  <c r="C33" i="20"/>
  <c r="C40" i="10"/>
  <c r="D11" i="17"/>
  <c r="AC11" i="19"/>
  <c r="F31" i="9" s="1"/>
  <c r="F31" i="20" s="1"/>
  <c r="F37" i="10" s="1"/>
  <c r="E11" i="17"/>
  <c r="AD11" i="19"/>
  <c r="AD11" i="4" s="1"/>
  <c r="F11" i="17"/>
  <c r="AE11" i="19"/>
  <c r="H31" i="9" s="1"/>
  <c r="H31" i="20" s="1"/>
  <c r="H37" i="10" s="1"/>
  <c r="G11" i="17"/>
  <c r="AF11" i="19"/>
  <c r="I31" i="9" s="1"/>
  <c r="I31" i="20" s="1"/>
  <c r="I37" i="10" s="1"/>
  <c r="C11" i="17"/>
  <c r="AB11" i="19"/>
  <c r="AB11" i="4" s="1"/>
  <c r="E30" i="20"/>
  <c r="E36" i="10"/>
  <c r="F30" i="20"/>
  <c r="F36" i="10"/>
  <c r="G30" i="20"/>
  <c r="G36" i="10"/>
  <c r="H30" i="20"/>
  <c r="H36" i="10"/>
  <c r="D30" i="20"/>
  <c r="D36" i="10"/>
  <c r="D29" i="20"/>
  <c r="D35" i="10"/>
  <c r="E29" i="20"/>
  <c r="E35" i="10"/>
  <c r="F29" i="20"/>
  <c r="F35" i="10"/>
  <c r="G29" i="20"/>
  <c r="G35" i="10"/>
  <c r="C29" i="20"/>
  <c r="C35" i="10"/>
  <c r="D12" i="17"/>
  <c r="AC10" i="19"/>
  <c r="F27" i="9" s="1"/>
  <c r="F27" i="20" s="1"/>
  <c r="F32" i="10" s="1"/>
  <c r="E12" i="17"/>
  <c r="AD10" i="19"/>
  <c r="F12" i="17"/>
  <c r="AE10" i="19"/>
  <c r="H27" i="9" s="1"/>
  <c r="H27" i="20" s="1"/>
  <c r="H32" i="10" s="1"/>
  <c r="G12" i="17"/>
  <c r="AF10" i="19"/>
  <c r="I27" i="9" s="1"/>
  <c r="I27" i="20" s="1"/>
  <c r="I32" i="10" s="1"/>
  <c r="C12" i="17"/>
  <c r="AB10" i="19"/>
  <c r="E27" i="9" s="1"/>
  <c r="E27" i="20" s="1"/>
  <c r="E32" i="10" s="1"/>
  <c r="E26" i="20"/>
  <c r="E31" i="10"/>
  <c r="F26" i="20"/>
  <c r="F31" i="10"/>
  <c r="G26" i="20"/>
  <c r="G31" i="10"/>
  <c r="H26" i="20"/>
  <c r="H31" i="10"/>
  <c r="D26" i="20"/>
  <c r="D31" i="10"/>
  <c r="D25" i="20"/>
  <c r="D30" i="10"/>
  <c r="E25" i="20"/>
  <c r="E30" i="10"/>
  <c r="F25" i="20"/>
  <c r="F30" i="10"/>
  <c r="G25" i="20"/>
  <c r="G30" i="10"/>
  <c r="C25" i="20"/>
  <c r="C30" i="10"/>
  <c r="D8" i="17"/>
  <c r="AC8" i="19"/>
  <c r="F19" i="9" s="1"/>
  <c r="F19" i="20" s="1"/>
  <c r="F22" i="10" s="1"/>
  <c r="E8" i="17"/>
  <c r="AD8" i="19"/>
  <c r="AD8" i="5" s="1"/>
  <c r="AD8" i="6" s="1"/>
  <c r="F8" i="17"/>
  <c r="AE8" i="19"/>
  <c r="H19" i="9" s="1"/>
  <c r="H19" i="20" s="1"/>
  <c r="H22" i="10" s="1"/>
  <c r="G8" i="17"/>
  <c r="AF8" i="19"/>
  <c r="AF8" i="5" s="1"/>
  <c r="AF8" i="6" s="1"/>
  <c r="C8" i="17"/>
  <c r="AB8" i="19"/>
  <c r="D5" i="17"/>
  <c r="AC5" i="19"/>
  <c r="F7" i="9" s="1"/>
  <c r="F7" i="20" s="1"/>
  <c r="F7" i="10" s="1"/>
  <c r="E5" i="17"/>
  <c r="AD5" i="19"/>
  <c r="F5" i="17"/>
  <c r="AE5" i="19"/>
  <c r="G5" i="17"/>
  <c r="AF5" i="19"/>
  <c r="AF5" i="5" s="1"/>
  <c r="AF5" i="6" s="1"/>
  <c r="C5" i="17"/>
  <c r="AB5" i="19"/>
  <c r="AB5" i="5" s="1"/>
  <c r="AB5" i="6" s="1"/>
  <c r="AB5" i="7" s="1"/>
  <c r="D6" i="17"/>
  <c r="AC6" i="19"/>
  <c r="E6" i="17"/>
  <c r="AD6" i="19"/>
  <c r="G11" i="9" s="1"/>
  <c r="G11" i="20" s="1"/>
  <c r="G12" i="10" s="1"/>
  <c r="F6" i="17"/>
  <c r="AE6" i="19"/>
  <c r="H11" i="9" s="1"/>
  <c r="H11" i="20" s="1"/>
  <c r="H12" i="10" s="1"/>
  <c r="G6" i="17"/>
  <c r="AF6" i="19"/>
  <c r="I11" i="9" s="1"/>
  <c r="I11" i="20" s="1"/>
  <c r="I12" i="10" s="1"/>
  <c r="C6" i="17"/>
  <c r="AB6" i="19"/>
  <c r="E11" i="9" s="1"/>
  <c r="E11" i="20" s="1"/>
  <c r="E12" i="10" s="1"/>
  <c r="D9" i="17"/>
  <c r="AC9" i="19"/>
  <c r="E9" i="17"/>
  <c r="AD9" i="19"/>
  <c r="G23" i="9" s="1"/>
  <c r="G23" i="20" s="1"/>
  <c r="G27" i="10" s="1"/>
  <c r="F9" i="17"/>
  <c r="AE9" i="19"/>
  <c r="H23" i="9" s="1"/>
  <c r="H23" i="20" s="1"/>
  <c r="H27" i="10" s="1"/>
  <c r="G9" i="17"/>
  <c r="AF9" i="19"/>
  <c r="I23" i="9" s="1"/>
  <c r="I23" i="20" s="1"/>
  <c r="I27" i="10" s="1"/>
  <c r="C9" i="17"/>
  <c r="AB9" i="19"/>
  <c r="AB9" i="5" s="1"/>
  <c r="AB9" i="6" s="1"/>
  <c r="AB9" i="7" s="1"/>
  <c r="E22" i="20"/>
  <c r="E26" i="10"/>
  <c r="F22" i="20"/>
  <c r="F26" i="10"/>
  <c r="G22" i="20"/>
  <c r="G26" i="10"/>
  <c r="H22" i="20"/>
  <c r="H26" i="10"/>
  <c r="D22" i="20"/>
  <c r="D26" i="10"/>
  <c r="D21" i="20"/>
  <c r="D25" i="10"/>
  <c r="E21" i="20"/>
  <c r="E25" i="10"/>
  <c r="F21" i="20"/>
  <c r="F25" i="10"/>
  <c r="G21" i="20"/>
  <c r="G25" i="10"/>
  <c r="C21" i="20"/>
  <c r="C25" i="10"/>
  <c r="E18" i="20"/>
  <c r="E21" i="10"/>
  <c r="F18" i="20"/>
  <c r="F21" i="10"/>
  <c r="G18" i="20"/>
  <c r="G21" i="10"/>
  <c r="H18" i="20"/>
  <c r="H21" i="10"/>
  <c r="D18" i="20"/>
  <c r="D21" i="10"/>
  <c r="D17" i="20"/>
  <c r="D20" i="10"/>
  <c r="E17" i="20"/>
  <c r="E20" i="10"/>
  <c r="F17" i="20"/>
  <c r="F20" i="10"/>
  <c r="G17" i="20"/>
  <c r="G20" i="10"/>
  <c r="C17" i="20"/>
  <c r="C20" i="10"/>
  <c r="E16" i="10"/>
  <c r="F16" i="10"/>
  <c r="G16" i="10"/>
  <c r="H16" i="10"/>
  <c r="D15" i="10"/>
  <c r="E15" i="10"/>
  <c r="F15" i="10"/>
  <c r="G15" i="10"/>
  <c r="C15" i="10"/>
  <c r="R7" i="5"/>
  <c r="S18" i="2"/>
  <c r="R25" i="6"/>
  <c r="S7" i="5"/>
  <c r="T18" i="2"/>
  <c r="S25" i="6"/>
  <c r="T7" i="5"/>
  <c r="U18" i="2"/>
  <c r="T25" i="6"/>
  <c r="U7" i="5"/>
  <c r="V18" i="2"/>
  <c r="U25" i="6"/>
  <c r="V7" i="5"/>
  <c r="W18" i="2"/>
  <c r="V25" i="6"/>
  <c r="W7" i="5"/>
  <c r="X18" i="2"/>
  <c r="W25" i="6"/>
  <c r="X7" i="5"/>
  <c r="Y18" i="2"/>
  <c r="X25" i="6"/>
  <c r="Y7" i="5"/>
  <c r="Z18" i="2"/>
  <c r="Y25" i="6"/>
  <c r="Z7" i="5"/>
  <c r="Z25" i="6"/>
  <c r="AA7" i="5"/>
  <c r="AA25" i="6"/>
  <c r="Q7" i="5"/>
  <c r="R18" i="2"/>
  <c r="Q25" i="6"/>
  <c r="D16" i="10"/>
  <c r="E10" i="20"/>
  <c r="E11" i="10"/>
  <c r="F10" i="20"/>
  <c r="F11" i="10"/>
  <c r="G10" i="20"/>
  <c r="G11" i="10"/>
  <c r="H10" i="20"/>
  <c r="H11" i="10"/>
  <c r="D10" i="20"/>
  <c r="D11" i="10"/>
  <c r="H6" i="20"/>
  <c r="H6" i="10"/>
  <c r="E6" i="20"/>
  <c r="E6" i="10"/>
  <c r="F6" i="20"/>
  <c r="F6" i="10"/>
  <c r="G6" i="20"/>
  <c r="G6" i="10"/>
  <c r="D6" i="20"/>
  <c r="D6" i="10"/>
  <c r="D5" i="20"/>
  <c r="D9" i="20"/>
  <c r="D10" i="10"/>
  <c r="E9" i="20"/>
  <c r="E10" i="10"/>
  <c r="F9" i="20"/>
  <c r="F10" i="10"/>
  <c r="G9" i="20"/>
  <c r="G10" i="10"/>
  <c r="C9" i="20"/>
  <c r="C10" i="10"/>
  <c r="D5" i="10"/>
  <c r="E5" i="20"/>
  <c r="E5" i="10"/>
  <c r="F5" i="20"/>
  <c r="F5" i="10"/>
  <c r="G5" i="20"/>
  <c r="G5" i="10"/>
  <c r="C5" i="20"/>
  <c r="C5" i="10"/>
  <c r="AB22" i="5"/>
  <c r="AC22" i="5"/>
  <c r="AD22" i="5"/>
  <c r="AE22" i="5"/>
  <c r="AF22" i="5"/>
  <c r="C17" i="17"/>
  <c r="D17" i="17"/>
  <c r="E17" i="17"/>
  <c r="F17" i="17"/>
  <c r="G17" i="17"/>
  <c r="C10" i="17"/>
  <c r="D10" i="17"/>
  <c r="E10" i="17"/>
  <c r="F10" i="17"/>
  <c r="G10" i="17"/>
  <c r="AF11" i="5"/>
  <c r="AF11" i="6" s="1"/>
  <c r="AF13" i="5"/>
  <c r="AF13" i="6" s="1"/>
  <c r="AF14" i="5"/>
  <c r="AF14" i="6" s="1"/>
  <c r="AF16" i="5"/>
  <c r="AF16" i="6" s="1"/>
  <c r="AB16" i="5"/>
  <c r="AB16" i="6" s="1"/>
  <c r="AF17" i="5"/>
  <c r="AF17" i="6" s="1"/>
  <c r="AF18" i="5"/>
  <c r="AF18" i="6" s="1"/>
  <c r="AF19" i="5"/>
  <c r="AF19" i="6"/>
  <c r="AB22" i="6"/>
  <c r="AA22" i="5"/>
  <c r="AA22" i="6"/>
  <c r="AB22" i="7"/>
  <c r="AC22" i="6"/>
  <c r="AC22" i="7"/>
  <c r="AD22" i="6"/>
  <c r="AD22" i="7"/>
  <c r="AE22" i="6"/>
  <c r="AE22" i="7"/>
  <c r="AF22" i="6"/>
  <c r="AF22" i="7"/>
  <c r="AE8" i="5"/>
  <c r="AE8" i="6" s="1"/>
  <c r="AC12" i="5"/>
  <c r="AC12" i="6" s="1"/>
  <c r="AE14" i="5"/>
  <c r="AE14" i="6" s="1"/>
  <c r="AC16" i="5"/>
  <c r="AC16" i="6" s="1"/>
  <c r="AE16" i="5"/>
  <c r="AE16" i="6" s="1"/>
  <c r="AC17" i="5"/>
  <c r="AC17" i="6" s="1"/>
  <c r="AC18" i="5"/>
  <c r="AC18" i="6" s="1"/>
  <c r="AC5" i="5"/>
  <c r="AC5" i="6" s="1"/>
  <c r="AF18" i="4"/>
  <c r="AF7" i="4"/>
  <c r="AF10" i="4"/>
  <c r="AF11" i="4"/>
  <c r="AF14" i="4"/>
  <c r="AF16" i="4"/>
  <c r="AF17" i="4"/>
  <c r="AF19" i="4"/>
  <c r="AF20" i="4"/>
  <c r="AF21" i="4"/>
  <c r="AC18" i="4"/>
  <c r="AC5" i="4"/>
  <c r="AC7" i="4"/>
  <c r="AC8" i="4"/>
  <c r="AC14" i="4"/>
  <c r="AC16" i="4"/>
  <c r="AC17" i="4"/>
  <c r="AC20" i="4"/>
  <c r="AC21" i="4"/>
  <c r="AD6" i="4"/>
  <c r="AE7" i="4"/>
  <c r="AB9" i="4"/>
  <c r="AB10" i="4"/>
  <c r="AE11" i="4"/>
  <c r="AB12" i="4"/>
  <c r="AB13" i="4"/>
  <c r="AB15" i="4"/>
  <c r="AB16" i="4"/>
  <c r="AE16" i="4"/>
  <c r="AB17" i="4"/>
  <c r="AD18" i="4"/>
  <c r="AE18" i="4"/>
  <c r="AB19" i="4"/>
  <c r="AB20" i="4"/>
  <c r="AD20" i="4"/>
  <c r="AE20" i="4"/>
  <c r="AB21" i="4"/>
  <c r="AD21" i="4"/>
  <c r="AE21" i="4"/>
  <c r="F75" i="9"/>
  <c r="F81" i="10"/>
  <c r="G75" i="9"/>
  <c r="G81" i="10"/>
  <c r="H75" i="9"/>
  <c r="H81" i="10"/>
  <c r="I75" i="9"/>
  <c r="I81" i="10"/>
  <c r="E75" i="9"/>
  <c r="E81" i="10"/>
  <c r="E80" i="10"/>
  <c r="F80" i="10"/>
  <c r="G80" i="10"/>
  <c r="H80" i="10"/>
  <c r="D80" i="10"/>
  <c r="D79" i="10"/>
  <c r="E79" i="10"/>
  <c r="F79" i="10"/>
  <c r="G79" i="10"/>
  <c r="C79" i="10"/>
  <c r="V5" i="5"/>
  <c r="W5" i="5"/>
  <c r="X5" i="5"/>
  <c r="Y5" i="5"/>
  <c r="Z5" i="5"/>
  <c r="AA5" i="5"/>
  <c r="V6" i="5"/>
  <c r="W6" i="5"/>
  <c r="X6" i="5"/>
  <c r="Y6" i="5"/>
  <c r="Z6" i="5"/>
  <c r="AA6" i="5"/>
  <c r="V8" i="5"/>
  <c r="W8" i="5"/>
  <c r="X8" i="5"/>
  <c r="Y8" i="5"/>
  <c r="Z8" i="5"/>
  <c r="AA8" i="5"/>
  <c r="V9" i="5"/>
  <c r="W9" i="5"/>
  <c r="X9" i="5"/>
  <c r="Y9" i="5"/>
  <c r="Z9" i="5"/>
  <c r="AA9" i="5"/>
  <c r="V10" i="5"/>
  <c r="W10" i="5"/>
  <c r="X10" i="5"/>
  <c r="Y10" i="5"/>
  <c r="Z10" i="5"/>
  <c r="AA10" i="5"/>
  <c r="V11" i="5"/>
  <c r="W11" i="5"/>
  <c r="X11" i="5"/>
  <c r="Y11" i="5"/>
  <c r="Z11" i="5"/>
  <c r="AA11" i="5"/>
  <c r="V12" i="5"/>
  <c r="W12" i="5"/>
  <c r="X12" i="5"/>
  <c r="Y12" i="5"/>
  <c r="Z12" i="5"/>
  <c r="AA12" i="5"/>
  <c r="V13" i="5"/>
  <c r="W13" i="5"/>
  <c r="X13" i="5"/>
  <c r="Y13" i="5"/>
  <c r="Z13" i="5"/>
  <c r="AA13" i="5"/>
  <c r="V14" i="5"/>
  <c r="W14" i="5"/>
  <c r="X14" i="5"/>
  <c r="Y14" i="5"/>
  <c r="Z14" i="5"/>
  <c r="AA14" i="5"/>
  <c r="V15" i="5"/>
  <c r="W15" i="5"/>
  <c r="X15" i="5"/>
  <c r="Y15" i="5"/>
  <c r="Z15" i="5"/>
  <c r="AA15" i="5"/>
  <c r="V16" i="5"/>
  <c r="W16" i="5"/>
  <c r="X16" i="5"/>
  <c r="Y16" i="5"/>
  <c r="Z16" i="5"/>
  <c r="AA16" i="5"/>
  <c r="V17" i="5"/>
  <c r="W17" i="5"/>
  <c r="X17" i="5"/>
  <c r="Y17" i="5"/>
  <c r="Z17" i="5"/>
  <c r="AA17" i="5"/>
  <c r="V18" i="5"/>
  <c r="W18" i="5"/>
  <c r="X18" i="5"/>
  <c r="Y18" i="5"/>
  <c r="Z18" i="5"/>
  <c r="AA18" i="5"/>
  <c r="V19" i="5"/>
  <c r="W19" i="5"/>
  <c r="X19" i="5"/>
  <c r="Y19" i="5"/>
  <c r="Z19" i="5"/>
  <c r="AA19" i="5"/>
  <c r="V20" i="5"/>
  <c r="W20" i="5"/>
  <c r="X20" i="5"/>
  <c r="Y20" i="5"/>
  <c r="Z20" i="5"/>
  <c r="AA20" i="5"/>
  <c r="V21" i="5"/>
  <c r="W21" i="5"/>
  <c r="X21" i="5"/>
  <c r="Y21" i="5"/>
  <c r="Z21" i="5"/>
  <c r="AA21" i="5"/>
  <c r="V22" i="1"/>
  <c r="V22" i="5"/>
  <c r="W22" i="5"/>
  <c r="X22" i="5"/>
  <c r="Y22" i="5"/>
  <c r="Z22" i="5"/>
  <c r="C5" i="5"/>
  <c r="D5" i="5"/>
  <c r="E5" i="5"/>
  <c r="F5" i="5"/>
  <c r="G5" i="5"/>
  <c r="H5" i="5"/>
  <c r="I5" i="5"/>
  <c r="J5" i="5"/>
  <c r="K5" i="5"/>
  <c r="L5" i="5"/>
  <c r="M5" i="5"/>
  <c r="N5" i="5"/>
  <c r="O5" i="5"/>
  <c r="P5" i="5"/>
  <c r="Q5" i="5"/>
  <c r="R5" i="5"/>
  <c r="S5" i="5"/>
  <c r="T5" i="5"/>
  <c r="U5" i="5"/>
  <c r="C6" i="5"/>
  <c r="D6" i="5"/>
  <c r="E6" i="5"/>
  <c r="F6" i="5"/>
  <c r="G6" i="5"/>
  <c r="H6" i="5"/>
  <c r="I6" i="5"/>
  <c r="J6" i="5"/>
  <c r="K6" i="5"/>
  <c r="L6" i="5"/>
  <c r="M6" i="5"/>
  <c r="N6" i="5"/>
  <c r="O6" i="5"/>
  <c r="P6" i="5"/>
  <c r="Q6" i="5"/>
  <c r="R6" i="5"/>
  <c r="S6" i="5"/>
  <c r="T6" i="5"/>
  <c r="U6" i="5"/>
  <c r="C7" i="5"/>
  <c r="D7" i="5"/>
  <c r="E7" i="5"/>
  <c r="F7" i="5"/>
  <c r="G7" i="5"/>
  <c r="H7" i="5"/>
  <c r="I7" i="5"/>
  <c r="J7" i="5"/>
  <c r="K7" i="5"/>
  <c r="L7" i="5"/>
  <c r="M7" i="5"/>
  <c r="N7" i="5"/>
  <c r="O7" i="5"/>
  <c r="P7" i="5"/>
  <c r="C8" i="5"/>
  <c r="D8" i="5"/>
  <c r="E8" i="5"/>
  <c r="F8" i="5"/>
  <c r="G8" i="5"/>
  <c r="H8" i="5"/>
  <c r="I8" i="5"/>
  <c r="J8" i="5"/>
  <c r="K8" i="5"/>
  <c r="L8" i="5"/>
  <c r="M8" i="5"/>
  <c r="N8" i="5"/>
  <c r="O8" i="5"/>
  <c r="P8" i="5"/>
  <c r="Q8" i="5"/>
  <c r="R8" i="5"/>
  <c r="S8" i="5"/>
  <c r="T8" i="5"/>
  <c r="U8" i="5"/>
  <c r="C9" i="5"/>
  <c r="D9" i="5"/>
  <c r="E9" i="5"/>
  <c r="F9" i="5"/>
  <c r="G9" i="5"/>
  <c r="H9" i="5"/>
  <c r="I9" i="5"/>
  <c r="J9" i="5"/>
  <c r="K9" i="5"/>
  <c r="L9" i="5"/>
  <c r="M9" i="5"/>
  <c r="N9" i="5"/>
  <c r="O9" i="5"/>
  <c r="P9" i="5"/>
  <c r="Q9" i="5"/>
  <c r="R9" i="5"/>
  <c r="S9" i="5"/>
  <c r="T9" i="5"/>
  <c r="U9" i="5"/>
  <c r="C10" i="5"/>
  <c r="D10" i="5"/>
  <c r="E10" i="5"/>
  <c r="F10" i="5"/>
  <c r="G10" i="5"/>
  <c r="H10" i="5"/>
  <c r="I10" i="5"/>
  <c r="J10" i="5"/>
  <c r="K10" i="5"/>
  <c r="L10" i="5"/>
  <c r="M10" i="5"/>
  <c r="N10" i="5"/>
  <c r="O10" i="5"/>
  <c r="P10" i="5"/>
  <c r="Q10" i="5"/>
  <c r="R10" i="5"/>
  <c r="S10" i="5"/>
  <c r="T10" i="5"/>
  <c r="U10" i="5"/>
  <c r="C11" i="5"/>
  <c r="D11" i="5"/>
  <c r="E11" i="5"/>
  <c r="F11" i="5"/>
  <c r="G11" i="5"/>
  <c r="H11" i="5"/>
  <c r="I11" i="5"/>
  <c r="J11" i="5"/>
  <c r="K11" i="5"/>
  <c r="L11" i="5"/>
  <c r="M11" i="5"/>
  <c r="N11" i="5"/>
  <c r="O11" i="5"/>
  <c r="P11" i="5"/>
  <c r="Q11" i="5"/>
  <c r="R11" i="5"/>
  <c r="S11" i="5"/>
  <c r="T11" i="5"/>
  <c r="U11" i="5"/>
  <c r="C12" i="5"/>
  <c r="D12" i="5"/>
  <c r="E12" i="5"/>
  <c r="F12" i="5"/>
  <c r="G12" i="5"/>
  <c r="H12" i="5"/>
  <c r="I12" i="5"/>
  <c r="J12" i="5"/>
  <c r="K12" i="5"/>
  <c r="L12" i="5"/>
  <c r="M12" i="5"/>
  <c r="N12" i="5"/>
  <c r="O12" i="5"/>
  <c r="P12" i="5"/>
  <c r="Q12" i="5"/>
  <c r="R12" i="5"/>
  <c r="S12" i="5"/>
  <c r="T12" i="5"/>
  <c r="U12" i="5"/>
  <c r="C13" i="5"/>
  <c r="D13" i="5"/>
  <c r="E13" i="5"/>
  <c r="F13" i="5"/>
  <c r="G13" i="5"/>
  <c r="H13" i="5"/>
  <c r="I13" i="5"/>
  <c r="J13" i="5"/>
  <c r="K13" i="5"/>
  <c r="L13" i="5"/>
  <c r="M13" i="5"/>
  <c r="N13" i="5"/>
  <c r="O13" i="5"/>
  <c r="P13" i="5"/>
  <c r="Q13" i="5"/>
  <c r="R13" i="5"/>
  <c r="S13" i="5"/>
  <c r="T13" i="5"/>
  <c r="U13" i="5"/>
  <c r="C14" i="5"/>
  <c r="D14" i="5"/>
  <c r="E14" i="5"/>
  <c r="F14" i="5"/>
  <c r="G14" i="5"/>
  <c r="H14" i="5"/>
  <c r="I14" i="5"/>
  <c r="J14" i="5"/>
  <c r="K14" i="5"/>
  <c r="L14" i="5"/>
  <c r="M14" i="5"/>
  <c r="N14" i="5"/>
  <c r="O14" i="5"/>
  <c r="P14" i="5"/>
  <c r="Q14" i="5"/>
  <c r="R14" i="5"/>
  <c r="S14" i="5"/>
  <c r="T14" i="5"/>
  <c r="U14" i="5"/>
  <c r="C15" i="5"/>
  <c r="D15" i="5"/>
  <c r="E15" i="5"/>
  <c r="F15" i="5"/>
  <c r="G15" i="5"/>
  <c r="H15" i="5"/>
  <c r="I15" i="5"/>
  <c r="J15" i="5"/>
  <c r="K15" i="5"/>
  <c r="L15" i="5"/>
  <c r="M15" i="5"/>
  <c r="N15" i="5"/>
  <c r="O15" i="5"/>
  <c r="P15" i="5"/>
  <c r="Q15" i="5"/>
  <c r="R15" i="5"/>
  <c r="S15" i="5"/>
  <c r="T15" i="5"/>
  <c r="U15" i="5"/>
  <c r="C16" i="5"/>
  <c r="D16" i="5"/>
  <c r="E16" i="5"/>
  <c r="F16" i="5"/>
  <c r="G16" i="5"/>
  <c r="H16" i="5"/>
  <c r="I16" i="5"/>
  <c r="J16" i="5"/>
  <c r="K16" i="5"/>
  <c r="L16" i="5"/>
  <c r="M16" i="5"/>
  <c r="N16" i="5"/>
  <c r="O16" i="5"/>
  <c r="P16" i="5"/>
  <c r="Q16" i="5"/>
  <c r="R16" i="5"/>
  <c r="S16" i="5"/>
  <c r="T16" i="5"/>
  <c r="U16" i="5"/>
  <c r="C17" i="5"/>
  <c r="D17" i="5"/>
  <c r="E17" i="5"/>
  <c r="F17" i="5"/>
  <c r="G17" i="5"/>
  <c r="H17" i="5"/>
  <c r="I17" i="5"/>
  <c r="J17" i="5"/>
  <c r="K17" i="5"/>
  <c r="L17" i="5"/>
  <c r="M17" i="5"/>
  <c r="N17" i="5"/>
  <c r="O17" i="5"/>
  <c r="P17" i="5"/>
  <c r="Q17" i="5"/>
  <c r="R17" i="5"/>
  <c r="S17" i="5"/>
  <c r="T17" i="5"/>
  <c r="U17" i="5"/>
  <c r="C18" i="5"/>
  <c r="D18" i="5"/>
  <c r="E18" i="5"/>
  <c r="F18" i="5"/>
  <c r="G18" i="5"/>
  <c r="H18" i="5"/>
  <c r="I18" i="5"/>
  <c r="J18" i="5"/>
  <c r="K18" i="5"/>
  <c r="L18" i="5"/>
  <c r="M18" i="5"/>
  <c r="N18" i="5"/>
  <c r="O18" i="5"/>
  <c r="P18" i="5"/>
  <c r="Q18" i="5"/>
  <c r="R18" i="5"/>
  <c r="S18" i="5"/>
  <c r="T18" i="5"/>
  <c r="U18" i="5"/>
  <c r="C19" i="5"/>
  <c r="D19" i="5"/>
  <c r="E19" i="5"/>
  <c r="F19" i="5"/>
  <c r="G19" i="5"/>
  <c r="H19" i="5"/>
  <c r="I19" i="5"/>
  <c r="J19" i="5"/>
  <c r="K19" i="5"/>
  <c r="L19" i="5"/>
  <c r="M19" i="5"/>
  <c r="N19" i="5"/>
  <c r="O19" i="5"/>
  <c r="P19" i="5"/>
  <c r="Q19" i="5"/>
  <c r="R19" i="5"/>
  <c r="S19" i="5"/>
  <c r="T19" i="5"/>
  <c r="U19" i="5"/>
  <c r="C20" i="5"/>
  <c r="D20" i="5"/>
  <c r="E20" i="5"/>
  <c r="F20" i="5"/>
  <c r="G20" i="5"/>
  <c r="H20" i="5"/>
  <c r="I20" i="5"/>
  <c r="J20" i="5"/>
  <c r="K20" i="5"/>
  <c r="L20" i="5"/>
  <c r="M20" i="5"/>
  <c r="N20" i="5"/>
  <c r="O20" i="5"/>
  <c r="P20" i="5"/>
  <c r="Q20" i="5"/>
  <c r="R20" i="5"/>
  <c r="S20" i="5"/>
  <c r="T20" i="5"/>
  <c r="U20" i="5"/>
  <c r="C21" i="5"/>
  <c r="D21" i="5"/>
  <c r="E21" i="5"/>
  <c r="F21" i="5"/>
  <c r="G21" i="5"/>
  <c r="H21" i="5"/>
  <c r="I21" i="5"/>
  <c r="J21" i="5"/>
  <c r="K21" i="5"/>
  <c r="L21" i="5"/>
  <c r="M21" i="5"/>
  <c r="N21" i="5"/>
  <c r="O21" i="5"/>
  <c r="P21" i="5"/>
  <c r="Q21" i="5"/>
  <c r="R21" i="5"/>
  <c r="S21" i="5"/>
  <c r="T21" i="5"/>
  <c r="U21" i="5"/>
  <c r="C22" i="1"/>
  <c r="C22" i="5"/>
  <c r="D22" i="1"/>
  <c r="D22" i="5"/>
  <c r="E22" i="1"/>
  <c r="E22" i="5"/>
  <c r="F22" i="1"/>
  <c r="F22" i="5"/>
  <c r="G22" i="1"/>
  <c r="G22" i="5"/>
  <c r="H22" i="1"/>
  <c r="H22" i="5"/>
  <c r="I22" i="1"/>
  <c r="I22" i="5"/>
  <c r="J22" i="1"/>
  <c r="J22" i="5"/>
  <c r="K22" i="1"/>
  <c r="K22" i="5"/>
  <c r="L22" i="1"/>
  <c r="L22" i="5"/>
  <c r="M22" i="1"/>
  <c r="M22" i="5"/>
  <c r="N22" i="1"/>
  <c r="N22" i="5"/>
  <c r="O22" i="1"/>
  <c r="O22" i="5"/>
  <c r="P22" i="1"/>
  <c r="P22" i="5"/>
  <c r="Q22" i="1"/>
  <c r="Q22" i="5"/>
  <c r="R22" i="1"/>
  <c r="R22" i="5"/>
  <c r="S22" i="1"/>
  <c r="S22" i="5"/>
  <c r="T22" i="1"/>
  <c r="T22" i="5"/>
  <c r="U22" i="1"/>
  <c r="U22" i="5"/>
  <c r="B6" i="5"/>
  <c r="B7" i="5"/>
  <c r="B8" i="5"/>
  <c r="B9" i="5"/>
  <c r="B10" i="5"/>
  <c r="B11" i="5"/>
  <c r="B12" i="5"/>
  <c r="B13" i="5"/>
  <c r="B14" i="5"/>
  <c r="B15" i="5"/>
  <c r="B16" i="5"/>
  <c r="B17" i="5"/>
  <c r="B18" i="5"/>
  <c r="B19" i="5"/>
  <c r="B20" i="5"/>
  <c r="B21" i="5"/>
  <c r="B22" i="1"/>
  <c r="B22" i="5"/>
  <c r="B5" i="5"/>
  <c r="Z22" i="6"/>
  <c r="Y22" i="6"/>
  <c r="X22" i="6"/>
  <c r="W22" i="6"/>
  <c r="X4" i="6"/>
  <c r="W4" i="6"/>
  <c r="V4" i="6"/>
  <c r="U4" i="6"/>
  <c r="T4" i="6"/>
  <c r="S4" i="6"/>
  <c r="R4" i="6"/>
  <c r="Q4" i="6"/>
  <c r="P4" i="6"/>
  <c r="O4" i="6"/>
  <c r="N4" i="6"/>
  <c r="M4" i="6"/>
  <c r="L4" i="6"/>
  <c r="K4" i="6"/>
  <c r="J4" i="6"/>
  <c r="I4" i="6"/>
  <c r="H4" i="6"/>
  <c r="G4" i="6"/>
  <c r="F4" i="6"/>
  <c r="E4" i="6"/>
  <c r="D4" i="6"/>
  <c r="C4" i="6"/>
  <c r="B4" i="6"/>
  <c r="B5" i="6"/>
  <c r="C5" i="6"/>
  <c r="D5" i="6"/>
  <c r="E5" i="6"/>
  <c r="F5" i="6"/>
  <c r="G5" i="6"/>
  <c r="H5" i="6"/>
  <c r="I5" i="6"/>
  <c r="J5" i="6"/>
  <c r="K5" i="6"/>
  <c r="L5" i="6"/>
  <c r="M5" i="6"/>
  <c r="N5" i="6"/>
  <c r="O5" i="6"/>
  <c r="P5" i="6"/>
  <c r="Q5" i="6"/>
  <c r="R5" i="6"/>
  <c r="S5" i="6"/>
  <c r="T5" i="6"/>
  <c r="U5" i="6"/>
  <c r="V5" i="6"/>
  <c r="W5" i="6"/>
  <c r="B6" i="6"/>
  <c r="C6" i="6"/>
  <c r="D6" i="6"/>
  <c r="E6" i="6"/>
  <c r="F6" i="6"/>
  <c r="G6" i="6"/>
  <c r="H6" i="6"/>
  <c r="I6" i="6"/>
  <c r="J6" i="6"/>
  <c r="K6" i="6"/>
  <c r="L6" i="6"/>
  <c r="M6" i="6"/>
  <c r="N6" i="6"/>
  <c r="O6" i="6"/>
  <c r="P6" i="6"/>
  <c r="Q6" i="6"/>
  <c r="R6" i="6"/>
  <c r="S6" i="6"/>
  <c r="T6" i="6"/>
  <c r="U6" i="6"/>
  <c r="V6" i="6"/>
  <c r="W6" i="6"/>
  <c r="B7" i="6"/>
  <c r="C7" i="6"/>
  <c r="D7" i="6"/>
  <c r="E7" i="6"/>
  <c r="F7" i="6"/>
  <c r="G7" i="6"/>
  <c r="H7" i="6"/>
  <c r="I7" i="6"/>
  <c r="J7" i="6"/>
  <c r="K7" i="6"/>
  <c r="L7" i="6"/>
  <c r="M7" i="6"/>
  <c r="N7" i="6"/>
  <c r="O7" i="6"/>
  <c r="P7" i="6"/>
  <c r="Q7" i="6"/>
  <c r="R7" i="6"/>
  <c r="S7" i="6"/>
  <c r="T7" i="6"/>
  <c r="U7" i="6"/>
  <c r="V7" i="6"/>
  <c r="W7" i="6"/>
  <c r="B8" i="6"/>
  <c r="C8" i="6"/>
  <c r="D8" i="6"/>
  <c r="E8" i="6"/>
  <c r="F8" i="6"/>
  <c r="G8" i="6"/>
  <c r="H8" i="6"/>
  <c r="I8" i="6"/>
  <c r="J8" i="6"/>
  <c r="K8" i="6"/>
  <c r="L8" i="6"/>
  <c r="M8" i="6"/>
  <c r="N8" i="6"/>
  <c r="O8" i="6"/>
  <c r="P8" i="6"/>
  <c r="Q8" i="6"/>
  <c r="R8" i="6"/>
  <c r="S8" i="6"/>
  <c r="T8" i="6"/>
  <c r="U8" i="6"/>
  <c r="V8" i="6"/>
  <c r="W8" i="6"/>
  <c r="B9" i="6"/>
  <c r="C9" i="6"/>
  <c r="D9" i="6"/>
  <c r="E9" i="6"/>
  <c r="F9" i="6"/>
  <c r="G9" i="6"/>
  <c r="H9" i="6"/>
  <c r="I9" i="6"/>
  <c r="J9" i="6"/>
  <c r="K9" i="6"/>
  <c r="L9" i="6"/>
  <c r="M9" i="6"/>
  <c r="N9" i="6"/>
  <c r="O9" i="6"/>
  <c r="P9" i="6"/>
  <c r="Q9" i="6"/>
  <c r="R9" i="6"/>
  <c r="S9" i="6"/>
  <c r="T9" i="6"/>
  <c r="U9" i="6"/>
  <c r="V9" i="6"/>
  <c r="W9" i="6"/>
  <c r="B10" i="6"/>
  <c r="C10" i="6"/>
  <c r="D10" i="6"/>
  <c r="E10" i="6"/>
  <c r="F10" i="6"/>
  <c r="G10" i="6"/>
  <c r="H10" i="6"/>
  <c r="I10" i="6"/>
  <c r="J10" i="6"/>
  <c r="K10" i="6"/>
  <c r="L10" i="6"/>
  <c r="M10" i="6"/>
  <c r="N10" i="6"/>
  <c r="O10" i="6"/>
  <c r="P10" i="6"/>
  <c r="Q10" i="6"/>
  <c r="R10" i="6"/>
  <c r="S10" i="6"/>
  <c r="T10" i="6"/>
  <c r="U10" i="6"/>
  <c r="V10" i="6"/>
  <c r="W10" i="6"/>
  <c r="B11" i="6"/>
  <c r="C11" i="6"/>
  <c r="D11" i="6"/>
  <c r="E11" i="6"/>
  <c r="F11" i="6"/>
  <c r="G11" i="6"/>
  <c r="H11" i="6"/>
  <c r="I11" i="6"/>
  <c r="J11" i="6"/>
  <c r="K11" i="6"/>
  <c r="L11" i="6"/>
  <c r="M11" i="6"/>
  <c r="N11" i="6"/>
  <c r="O11" i="6"/>
  <c r="P11" i="6"/>
  <c r="Q11" i="6"/>
  <c r="R11" i="6"/>
  <c r="S11" i="6"/>
  <c r="T11" i="6"/>
  <c r="U11" i="6"/>
  <c r="V11" i="6"/>
  <c r="W11" i="6"/>
  <c r="B12" i="6"/>
  <c r="C12" i="6"/>
  <c r="D12" i="6"/>
  <c r="E12" i="6"/>
  <c r="F12" i="6"/>
  <c r="G12" i="6"/>
  <c r="H12" i="6"/>
  <c r="I12" i="6"/>
  <c r="J12" i="6"/>
  <c r="K12" i="6"/>
  <c r="L12" i="6"/>
  <c r="M12" i="6"/>
  <c r="N12" i="6"/>
  <c r="O12" i="6"/>
  <c r="P12" i="6"/>
  <c r="Q12" i="6"/>
  <c r="R12" i="6"/>
  <c r="S12" i="6"/>
  <c r="T12" i="6"/>
  <c r="U12" i="6"/>
  <c r="V12" i="6"/>
  <c r="W12" i="6"/>
  <c r="B13" i="6"/>
  <c r="C13" i="6"/>
  <c r="D13" i="6"/>
  <c r="E13" i="6"/>
  <c r="F13" i="6"/>
  <c r="G13" i="6"/>
  <c r="H13" i="6"/>
  <c r="I13" i="6"/>
  <c r="J13" i="6"/>
  <c r="K13" i="6"/>
  <c r="L13" i="6"/>
  <c r="M13" i="6"/>
  <c r="N13" i="6"/>
  <c r="O13" i="6"/>
  <c r="P13" i="6"/>
  <c r="Q13" i="6"/>
  <c r="R13" i="6"/>
  <c r="S13" i="6"/>
  <c r="T13" i="6"/>
  <c r="U13" i="6"/>
  <c r="V13" i="6"/>
  <c r="W13" i="6"/>
  <c r="B14" i="6"/>
  <c r="C14" i="6"/>
  <c r="D14" i="6"/>
  <c r="E14" i="6"/>
  <c r="F14" i="6"/>
  <c r="G14" i="6"/>
  <c r="H14" i="6"/>
  <c r="I14" i="6"/>
  <c r="J14" i="6"/>
  <c r="K14" i="6"/>
  <c r="L14" i="6"/>
  <c r="M14" i="6"/>
  <c r="N14" i="6"/>
  <c r="O14" i="6"/>
  <c r="P14" i="6"/>
  <c r="Q14" i="6"/>
  <c r="R14" i="6"/>
  <c r="S14" i="6"/>
  <c r="T14" i="6"/>
  <c r="U14" i="6"/>
  <c r="V14" i="6"/>
  <c r="W14" i="6"/>
  <c r="B15" i="6"/>
  <c r="C15" i="6"/>
  <c r="D15" i="6"/>
  <c r="E15" i="6"/>
  <c r="F15" i="6"/>
  <c r="G15" i="6"/>
  <c r="H15" i="6"/>
  <c r="I15" i="6"/>
  <c r="J15" i="6"/>
  <c r="K15" i="6"/>
  <c r="L15" i="6"/>
  <c r="M15" i="6"/>
  <c r="N15" i="6"/>
  <c r="O15" i="6"/>
  <c r="P15" i="6"/>
  <c r="Q15" i="6"/>
  <c r="R15" i="6"/>
  <c r="S15" i="6"/>
  <c r="T15" i="6"/>
  <c r="U15" i="6"/>
  <c r="V15" i="6"/>
  <c r="W15" i="6"/>
  <c r="B16" i="6"/>
  <c r="C16" i="6"/>
  <c r="D16" i="6"/>
  <c r="E16" i="6"/>
  <c r="F16" i="6"/>
  <c r="G16" i="6"/>
  <c r="H16" i="6"/>
  <c r="I16" i="6"/>
  <c r="J16" i="6"/>
  <c r="K16" i="6"/>
  <c r="L16" i="6"/>
  <c r="M16" i="6"/>
  <c r="N16" i="6"/>
  <c r="O16" i="6"/>
  <c r="P16" i="6"/>
  <c r="Q16" i="6"/>
  <c r="R16" i="6"/>
  <c r="S16" i="6"/>
  <c r="T16" i="6"/>
  <c r="U16" i="6"/>
  <c r="V16" i="6"/>
  <c r="W16" i="6"/>
  <c r="B17" i="6"/>
  <c r="C17" i="6"/>
  <c r="D17" i="6"/>
  <c r="E17" i="6"/>
  <c r="F17" i="6"/>
  <c r="G17" i="6"/>
  <c r="H17" i="6"/>
  <c r="I17" i="6"/>
  <c r="J17" i="6"/>
  <c r="K17" i="6"/>
  <c r="L17" i="6"/>
  <c r="M17" i="6"/>
  <c r="N17" i="6"/>
  <c r="O17" i="6"/>
  <c r="P17" i="6"/>
  <c r="Q17" i="6"/>
  <c r="R17" i="6"/>
  <c r="S17" i="6"/>
  <c r="T17" i="6"/>
  <c r="U17" i="6"/>
  <c r="V17" i="6"/>
  <c r="W17" i="6"/>
  <c r="B18" i="6"/>
  <c r="C18" i="6"/>
  <c r="D18" i="6"/>
  <c r="E18" i="6"/>
  <c r="F18" i="6"/>
  <c r="G18" i="6"/>
  <c r="H18" i="6"/>
  <c r="I18" i="6"/>
  <c r="J18" i="6"/>
  <c r="K18" i="6"/>
  <c r="L18" i="6"/>
  <c r="M18" i="6"/>
  <c r="N18" i="6"/>
  <c r="O18" i="6"/>
  <c r="P18" i="6"/>
  <c r="Q18" i="6"/>
  <c r="R18" i="6"/>
  <c r="S18" i="6"/>
  <c r="T18" i="6"/>
  <c r="U18" i="6"/>
  <c r="V18" i="6"/>
  <c r="W18" i="6"/>
  <c r="B19" i="6"/>
  <c r="C19" i="6"/>
  <c r="D19" i="6"/>
  <c r="E19" i="6"/>
  <c r="F19" i="6"/>
  <c r="G19" i="6"/>
  <c r="H19" i="6"/>
  <c r="I19" i="6"/>
  <c r="J19" i="6"/>
  <c r="K19" i="6"/>
  <c r="L19" i="6"/>
  <c r="M19" i="6"/>
  <c r="N19" i="6"/>
  <c r="O19" i="6"/>
  <c r="P19" i="6"/>
  <c r="Q19" i="6"/>
  <c r="R19" i="6"/>
  <c r="S19" i="6"/>
  <c r="T19" i="6"/>
  <c r="U19" i="6"/>
  <c r="V19" i="6"/>
  <c r="W19" i="6"/>
  <c r="B20" i="6"/>
  <c r="C20" i="6"/>
  <c r="D20" i="6"/>
  <c r="E20" i="6"/>
  <c r="F20" i="6"/>
  <c r="G20" i="6"/>
  <c r="H20" i="6"/>
  <c r="I20" i="6"/>
  <c r="J20" i="6"/>
  <c r="K20" i="6"/>
  <c r="L20" i="6"/>
  <c r="M20" i="6"/>
  <c r="N20" i="6"/>
  <c r="O20" i="6"/>
  <c r="P20" i="6"/>
  <c r="Q20" i="6"/>
  <c r="R20" i="6"/>
  <c r="S20" i="6"/>
  <c r="T20" i="6"/>
  <c r="U20" i="6"/>
  <c r="V20" i="6"/>
  <c r="W20" i="6"/>
  <c r="B21" i="6"/>
  <c r="C21" i="6"/>
  <c r="D21" i="6"/>
  <c r="E21" i="6"/>
  <c r="F21" i="6"/>
  <c r="G21" i="6"/>
  <c r="H21" i="6"/>
  <c r="I21" i="6"/>
  <c r="J21" i="6"/>
  <c r="K21" i="6"/>
  <c r="L21" i="6"/>
  <c r="M21" i="6"/>
  <c r="N21" i="6"/>
  <c r="O21" i="6"/>
  <c r="P21" i="6"/>
  <c r="Q21" i="6"/>
  <c r="R21" i="6"/>
  <c r="S21" i="6"/>
  <c r="T21" i="6"/>
  <c r="U21" i="6"/>
  <c r="V21" i="6"/>
  <c r="W21" i="6"/>
  <c r="B22" i="6"/>
  <c r="C22" i="6"/>
  <c r="D22" i="6"/>
  <c r="E22" i="6"/>
  <c r="F22" i="6"/>
  <c r="G22" i="6"/>
  <c r="H22" i="6"/>
  <c r="I22" i="6"/>
  <c r="J22" i="6"/>
  <c r="K22" i="6"/>
  <c r="L22" i="6"/>
  <c r="M22" i="6"/>
  <c r="N22" i="6"/>
  <c r="O22" i="6"/>
  <c r="P22" i="6"/>
  <c r="Q22" i="6"/>
  <c r="R22" i="6"/>
  <c r="S22" i="6"/>
  <c r="T22" i="6"/>
  <c r="U22" i="6"/>
  <c r="V22" i="6"/>
  <c r="X5" i="6"/>
  <c r="X25" i="1"/>
  <c r="Y25" i="1"/>
  <c r="Z25" i="1"/>
  <c r="AA25" i="1"/>
  <c r="AB25" i="1"/>
  <c r="AC25" i="1"/>
  <c r="AD25" i="1"/>
  <c r="AE25" i="1"/>
  <c r="AF25" i="1"/>
  <c r="W25" i="1"/>
  <c r="B5" i="4"/>
  <c r="F71" i="9"/>
  <c r="G71" i="9"/>
  <c r="H71" i="9"/>
  <c r="I71" i="9"/>
  <c r="E71" i="9"/>
  <c r="F67" i="9"/>
  <c r="G67" i="9"/>
  <c r="H67" i="9"/>
  <c r="I67" i="9"/>
  <c r="E67" i="9"/>
  <c r="AB28" i="2"/>
  <c r="AA24" i="1"/>
  <c r="X24" i="1"/>
  <c r="Y24" i="1"/>
  <c r="Z24" i="1"/>
  <c r="J24" i="1"/>
  <c r="K24" i="1"/>
  <c r="L24" i="1"/>
  <c r="M24" i="1"/>
  <c r="N24" i="1"/>
  <c r="O24" i="1"/>
  <c r="P24" i="1"/>
  <c r="Q24" i="1"/>
  <c r="R24" i="1"/>
  <c r="S24" i="1"/>
  <c r="T24" i="1"/>
  <c r="U24" i="1"/>
  <c r="V24" i="1"/>
  <c r="W24" i="1"/>
  <c r="I24" i="1"/>
  <c r="AC28" i="2"/>
  <c r="AC4" i="2"/>
  <c r="AD4" i="2"/>
  <c r="AE4" i="2"/>
  <c r="AF4" i="2"/>
  <c r="AB4" i="2"/>
  <c r="W4" i="2"/>
  <c r="X4" i="2"/>
  <c r="Y4" i="2"/>
  <c r="Z4" i="2"/>
  <c r="AA4" i="2"/>
  <c r="E4" i="2"/>
  <c r="F4" i="2"/>
  <c r="G4" i="2"/>
  <c r="H4" i="2"/>
  <c r="I4" i="2"/>
  <c r="J4" i="2"/>
  <c r="K4" i="2"/>
  <c r="L4" i="2"/>
  <c r="M4" i="2"/>
  <c r="N4" i="2"/>
  <c r="O4" i="2"/>
  <c r="P4" i="2"/>
  <c r="Q4" i="2"/>
  <c r="R4" i="2"/>
  <c r="S4" i="2"/>
  <c r="T4" i="2"/>
  <c r="U4" i="2"/>
  <c r="V4" i="2"/>
  <c r="D4" i="2"/>
  <c r="AB24" i="2"/>
  <c r="U24" i="2"/>
  <c r="V24" i="2"/>
  <c r="W24" i="2"/>
  <c r="X24" i="2"/>
  <c r="Y24" i="2"/>
  <c r="Z24" i="2"/>
  <c r="AA24" i="2"/>
  <c r="Q24" i="2"/>
  <c r="R24" i="2"/>
  <c r="S24" i="2"/>
  <c r="T24" i="2"/>
  <c r="P24" i="2"/>
  <c r="AG4" i="2"/>
  <c r="AF21" i="6"/>
  <c r="AF20" i="6"/>
  <c r="AD28" i="2"/>
  <c r="AB24" i="1"/>
  <c r="AE28" i="2"/>
  <c r="AC24" i="1"/>
  <c r="AF28" i="2"/>
  <c r="AD24" i="1"/>
  <c r="X4" i="7"/>
  <c r="W4" i="7"/>
  <c r="V4" i="7"/>
  <c r="U4" i="7"/>
  <c r="T4" i="7"/>
  <c r="S4" i="7"/>
  <c r="R4" i="7"/>
  <c r="Q4" i="7"/>
  <c r="P4" i="7"/>
  <c r="O4" i="7"/>
  <c r="N4" i="7"/>
  <c r="M4" i="7"/>
  <c r="L4" i="7"/>
  <c r="K4" i="7"/>
  <c r="J4" i="7"/>
  <c r="I4" i="7"/>
  <c r="H4" i="7"/>
  <c r="G4" i="7"/>
  <c r="F4" i="7"/>
  <c r="E4" i="7"/>
  <c r="D4" i="7"/>
  <c r="C4" i="7"/>
  <c r="B4" i="7"/>
  <c r="AG28" i="2"/>
  <c r="AF24" i="1"/>
  <c r="AE24" i="1"/>
  <c r="Y5" i="6"/>
  <c r="Z5" i="6"/>
  <c r="AA5" i="6"/>
  <c r="X6" i="6"/>
  <c r="Y6" i="6"/>
  <c r="Z6" i="6"/>
  <c r="AA6" i="6"/>
  <c r="X7" i="6"/>
  <c r="Y7" i="6"/>
  <c r="Z7" i="6"/>
  <c r="AA7" i="6"/>
  <c r="AC7" i="6"/>
  <c r="X8" i="6"/>
  <c r="Y8" i="6"/>
  <c r="Z8" i="6"/>
  <c r="AA8" i="6"/>
  <c r="X9" i="6"/>
  <c r="Y9" i="6"/>
  <c r="Z9" i="6"/>
  <c r="AA9" i="6"/>
  <c r="X10" i="6"/>
  <c r="Y10" i="6"/>
  <c r="Z10" i="6"/>
  <c r="AA10" i="6"/>
  <c r="X11" i="6"/>
  <c r="Y11" i="6"/>
  <c r="Z11" i="6"/>
  <c r="AA11" i="6"/>
  <c r="X12" i="6"/>
  <c r="Y12" i="6"/>
  <c r="Z12" i="6"/>
  <c r="AA12" i="6"/>
  <c r="X13" i="6"/>
  <c r="Y13" i="6"/>
  <c r="Z13" i="6"/>
  <c r="AA13" i="6"/>
  <c r="X14" i="6"/>
  <c r="Y14" i="6"/>
  <c r="Z14" i="6"/>
  <c r="AA14" i="6"/>
  <c r="X15" i="6"/>
  <c r="Y15" i="6"/>
  <c r="Z15" i="6"/>
  <c r="AA15" i="6"/>
  <c r="X16" i="6"/>
  <c r="Y16" i="6"/>
  <c r="Z16" i="6"/>
  <c r="AA16" i="6"/>
  <c r="X17" i="6"/>
  <c r="Y17" i="6"/>
  <c r="Z17" i="6"/>
  <c r="AA17" i="6"/>
  <c r="X18" i="6"/>
  <c r="Y18" i="6"/>
  <c r="Z18" i="6"/>
  <c r="AA18" i="6"/>
  <c r="AD18" i="6"/>
  <c r="X19" i="6"/>
  <c r="Y19" i="6"/>
  <c r="Z19" i="6"/>
  <c r="AA19" i="6"/>
  <c r="X20" i="6"/>
  <c r="Y20" i="6"/>
  <c r="Z20" i="6"/>
  <c r="AA20" i="6"/>
  <c r="AB20" i="6"/>
  <c r="AC20" i="6"/>
  <c r="AD20" i="6"/>
  <c r="AE20" i="6"/>
  <c r="X21" i="6"/>
  <c r="Y21" i="6"/>
  <c r="Z21" i="6"/>
  <c r="AA21" i="6"/>
  <c r="AB21" i="6"/>
  <c r="AC21" i="6"/>
  <c r="AD21" i="6"/>
  <c r="AE21" i="6"/>
  <c r="X4" i="5"/>
  <c r="W4" i="5"/>
  <c r="V4" i="5"/>
  <c r="U4" i="5"/>
  <c r="T4" i="5"/>
  <c r="S4" i="5"/>
  <c r="R4" i="5"/>
  <c r="Q4" i="5"/>
  <c r="P4" i="5"/>
  <c r="O4" i="5"/>
  <c r="N4" i="5"/>
  <c r="M4" i="5"/>
  <c r="L4" i="5"/>
  <c r="K4" i="5"/>
  <c r="J4" i="5"/>
  <c r="I4" i="5"/>
  <c r="H4" i="5"/>
  <c r="G4" i="5"/>
  <c r="F4" i="5"/>
  <c r="E4" i="5"/>
  <c r="D4" i="5"/>
  <c r="C4" i="5"/>
  <c r="B4" i="5"/>
  <c r="W5" i="4"/>
  <c r="X5" i="4"/>
  <c r="Y5" i="4"/>
  <c r="Z5" i="4"/>
  <c r="AA5" i="4"/>
  <c r="W6" i="4"/>
  <c r="X6" i="4"/>
  <c r="Y6" i="4"/>
  <c r="Z6" i="4"/>
  <c r="AA6" i="4"/>
  <c r="W7" i="4"/>
  <c r="X7" i="4"/>
  <c r="Y7" i="4"/>
  <c r="Z7" i="4"/>
  <c r="AA7" i="4"/>
  <c r="W8" i="4"/>
  <c r="X8" i="4"/>
  <c r="Y8" i="4"/>
  <c r="Z8" i="4"/>
  <c r="AA8" i="4"/>
  <c r="W9" i="4"/>
  <c r="X9" i="4"/>
  <c r="Y9" i="4"/>
  <c r="Z9" i="4"/>
  <c r="AA9" i="4"/>
  <c r="W10" i="4"/>
  <c r="X10" i="4"/>
  <c r="Y10" i="4"/>
  <c r="Z10" i="4"/>
  <c r="AA10" i="4"/>
  <c r="W11" i="4"/>
  <c r="X11" i="4"/>
  <c r="Y11" i="4"/>
  <c r="Z11" i="4"/>
  <c r="AA11" i="4"/>
  <c r="W12" i="4"/>
  <c r="X12" i="4"/>
  <c r="Y12" i="4"/>
  <c r="Z12" i="4"/>
  <c r="AA12" i="4"/>
  <c r="W13" i="4"/>
  <c r="X13" i="4"/>
  <c r="Y13" i="4"/>
  <c r="Z13" i="4"/>
  <c r="AA13" i="4"/>
  <c r="W14" i="4"/>
  <c r="X14" i="4"/>
  <c r="Y14" i="4"/>
  <c r="Z14" i="4"/>
  <c r="AA14" i="4"/>
  <c r="W15" i="4"/>
  <c r="X15" i="4"/>
  <c r="Y15" i="4"/>
  <c r="Z15" i="4"/>
  <c r="AA15" i="4"/>
  <c r="W16" i="4"/>
  <c r="X16" i="4"/>
  <c r="Y16" i="4"/>
  <c r="Z16" i="4"/>
  <c r="AA16" i="4"/>
  <c r="W17" i="4"/>
  <c r="X17" i="4"/>
  <c r="Y17" i="4"/>
  <c r="Z17" i="4"/>
  <c r="AA17" i="4"/>
  <c r="W18" i="4"/>
  <c r="X18" i="4"/>
  <c r="Y18" i="4"/>
  <c r="Z18" i="4"/>
  <c r="AA18" i="4"/>
  <c r="W19" i="4"/>
  <c r="X19" i="4"/>
  <c r="Y19" i="4"/>
  <c r="Z19" i="4"/>
  <c r="AA19" i="4"/>
  <c r="W20" i="4"/>
  <c r="X20" i="4"/>
  <c r="Y20" i="4"/>
  <c r="Z20" i="4"/>
  <c r="AA20" i="4"/>
  <c r="W21" i="4"/>
  <c r="X21" i="4"/>
  <c r="Y21" i="4"/>
  <c r="Z21" i="4"/>
  <c r="AA21" i="4"/>
  <c r="G5" i="4"/>
  <c r="H5" i="4"/>
  <c r="I5" i="4"/>
  <c r="J5" i="4"/>
  <c r="K5" i="4"/>
  <c r="L5" i="4"/>
  <c r="M5" i="4"/>
  <c r="N5" i="4"/>
  <c r="O5" i="4"/>
  <c r="P5" i="4"/>
  <c r="Q5" i="4"/>
  <c r="R5" i="4"/>
  <c r="S5" i="4"/>
  <c r="T5" i="4"/>
  <c r="U5" i="4"/>
  <c r="V5" i="4"/>
  <c r="G6" i="4"/>
  <c r="H6" i="4"/>
  <c r="I6" i="4"/>
  <c r="J6" i="4"/>
  <c r="K6" i="4"/>
  <c r="L6" i="4"/>
  <c r="M6" i="4"/>
  <c r="N6" i="4"/>
  <c r="O6" i="4"/>
  <c r="P6" i="4"/>
  <c r="Q6" i="4"/>
  <c r="R6" i="4"/>
  <c r="S6" i="4"/>
  <c r="T6" i="4"/>
  <c r="U6" i="4"/>
  <c r="V6" i="4"/>
  <c r="G7" i="4"/>
  <c r="H7" i="4"/>
  <c r="I7" i="4"/>
  <c r="J7" i="4"/>
  <c r="K7" i="4"/>
  <c r="L7" i="4"/>
  <c r="M7" i="4"/>
  <c r="N7" i="4"/>
  <c r="O7" i="4"/>
  <c r="P7" i="4"/>
  <c r="Q7" i="4"/>
  <c r="R7" i="4"/>
  <c r="S7" i="4"/>
  <c r="T7" i="4"/>
  <c r="U7" i="4"/>
  <c r="V7" i="4"/>
  <c r="G8" i="4"/>
  <c r="H8" i="4"/>
  <c r="I8" i="4"/>
  <c r="J8" i="4"/>
  <c r="K8" i="4"/>
  <c r="L8" i="4"/>
  <c r="M8" i="4"/>
  <c r="N8" i="4"/>
  <c r="O8" i="4"/>
  <c r="P8" i="4"/>
  <c r="Q8" i="4"/>
  <c r="R8" i="4"/>
  <c r="S8" i="4"/>
  <c r="T8" i="4"/>
  <c r="U8" i="4"/>
  <c r="V8" i="4"/>
  <c r="G9" i="4"/>
  <c r="H9" i="4"/>
  <c r="I9" i="4"/>
  <c r="J9" i="4"/>
  <c r="K9" i="4"/>
  <c r="L9" i="4"/>
  <c r="M9" i="4"/>
  <c r="N9" i="4"/>
  <c r="O9" i="4"/>
  <c r="P9" i="4"/>
  <c r="Q9" i="4"/>
  <c r="R9" i="4"/>
  <c r="S9" i="4"/>
  <c r="T9" i="4"/>
  <c r="U9" i="4"/>
  <c r="V9" i="4"/>
  <c r="G10" i="4"/>
  <c r="H10" i="4"/>
  <c r="I10" i="4"/>
  <c r="J10" i="4"/>
  <c r="K10" i="4"/>
  <c r="L10" i="4"/>
  <c r="M10" i="4"/>
  <c r="N10" i="4"/>
  <c r="O10" i="4"/>
  <c r="P10" i="4"/>
  <c r="Q10" i="4"/>
  <c r="R10" i="4"/>
  <c r="S10" i="4"/>
  <c r="T10" i="4"/>
  <c r="U10" i="4"/>
  <c r="V10" i="4"/>
  <c r="G11" i="4"/>
  <c r="H11" i="4"/>
  <c r="I11" i="4"/>
  <c r="J11" i="4"/>
  <c r="K11" i="4"/>
  <c r="L11" i="4"/>
  <c r="M11" i="4"/>
  <c r="N11" i="4"/>
  <c r="O11" i="4"/>
  <c r="P11" i="4"/>
  <c r="Q11" i="4"/>
  <c r="R11" i="4"/>
  <c r="S11" i="4"/>
  <c r="T11" i="4"/>
  <c r="U11" i="4"/>
  <c r="V11" i="4"/>
  <c r="G12" i="4"/>
  <c r="H12" i="4"/>
  <c r="I12" i="4"/>
  <c r="J12" i="4"/>
  <c r="K12" i="4"/>
  <c r="L12" i="4"/>
  <c r="M12" i="4"/>
  <c r="N12" i="4"/>
  <c r="O12" i="4"/>
  <c r="P12" i="4"/>
  <c r="Q12" i="4"/>
  <c r="R12" i="4"/>
  <c r="S12" i="4"/>
  <c r="T12" i="4"/>
  <c r="U12" i="4"/>
  <c r="V12" i="4"/>
  <c r="G13" i="4"/>
  <c r="H13" i="4"/>
  <c r="I13" i="4"/>
  <c r="J13" i="4"/>
  <c r="K13" i="4"/>
  <c r="L13" i="4"/>
  <c r="M13" i="4"/>
  <c r="N13" i="4"/>
  <c r="O13" i="4"/>
  <c r="P13" i="4"/>
  <c r="Q13" i="4"/>
  <c r="R13" i="4"/>
  <c r="S13" i="4"/>
  <c r="T13" i="4"/>
  <c r="U13" i="4"/>
  <c r="V13" i="4"/>
  <c r="G14" i="4"/>
  <c r="H14" i="4"/>
  <c r="I14" i="4"/>
  <c r="J14" i="4"/>
  <c r="K14" i="4"/>
  <c r="L14" i="4"/>
  <c r="M14" i="4"/>
  <c r="N14" i="4"/>
  <c r="O14" i="4"/>
  <c r="P14" i="4"/>
  <c r="Q14" i="4"/>
  <c r="R14" i="4"/>
  <c r="S14" i="4"/>
  <c r="T14" i="4"/>
  <c r="U14" i="4"/>
  <c r="V14" i="4"/>
  <c r="G15" i="4"/>
  <c r="H15" i="4"/>
  <c r="I15" i="4"/>
  <c r="J15" i="4"/>
  <c r="K15" i="4"/>
  <c r="L15" i="4"/>
  <c r="M15" i="4"/>
  <c r="N15" i="4"/>
  <c r="O15" i="4"/>
  <c r="P15" i="4"/>
  <c r="Q15" i="4"/>
  <c r="R15" i="4"/>
  <c r="S15" i="4"/>
  <c r="T15" i="4"/>
  <c r="U15" i="4"/>
  <c r="V15" i="4"/>
  <c r="G16" i="4"/>
  <c r="H16" i="4"/>
  <c r="I16" i="4"/>
  <c r="J16" i="4"/>
  <c r="K16" i="4"/>
  <c r="L16" i="4"/>
  <c r="M16" i="4"/>
  <c r="N16" i="4"/>
  <c r="O16" i="4"/>
  <c r="P16" i="4"/>
  <c r="Q16" i="4"/>
  <c r="R16" i="4"/>
  <c r="S16" i="4"/>
  <c r="T16" i="4"/>
  <c r="U16" i="4"/>
  <c r="V16" i="4"/>
  <c r="G17" i="4"/>
  <c r="H17" i="4"/>
  <c r="I17" i="4"/>
  <c r="J17" i="4"/>
  <c r="K17" i="4"/>
  <c r="L17" i="4"/>
  <c r="M17" i="4"/>
  <c r="N17" i="4"/>
  <c r="O17" i="4"/>
  <c r="P17" i="4"/>
  <c r="Q17" i="4"/>
  <c r="R17" i="4"/>
  <c r="S17" i="4"/>
  <c r="T17" i="4"/>
  <c r="U17" i="4"/>
  <c r="V17" i="4"/>
  <c r="G18" i="4"/>
  <c r="H18" i="4"/>
  <c r="I18" i="4"/>
  <c r="J18" i="4"/>
  <c r="K18" i="4"/>
  <c r="L18" i="4"/>
  <c r="M18" i="4"/>
  <c r="N18" i="4"/>
  <c r="O18" i="4"/>
  <c r="P18" i="4"/>
  <c r="Q18" i="4"/>
  <c r="R18" i="4"/>
  <c r="S18" i="4"/>
  <c r="T18" i="4"/>
  <c r="U18" i="4"/>
  <c r="V18" i="4"/>
  <c r="G19" i="4"/>
  <c r="H19" i="4"/>
  <c r="I19" i="4"/>
  <c r="J19" i="4"/>
  <c r="K19" i="4"/>
  <c r="L19" i="4"/>
  <c r="M19" i="4"/>
  <c r="N19" i="4"/>
  <c r="O19" i="4"/>
  <c r="P19" i="4"/>
  <c r="Q19" i="4"/>
  <c r="R19" i="4"/>
  <c r="S19" i="4"/>
  <c r="T19" i="4"/>
  <c r="U19" i="4"/>
  <c r="V19" i="4"/>
  <c r="G20" i="4"/>
  <c r="H20" i="4"/>
  <c r="I20" i="4"/>
  <c r="J20" i="4"/>
  <c r="K20" i="4"/>
  <c r="L20" i="4"/>
  <c r="M20" i="4"/>
  <c r="N20" i="4"/>
  <c r="O20" i="4"/>
  <c r="P20" i="4"/>
  <c r="Q20" i="4"/>
  <c r="R20" i="4"/>
  <c r="S20" i="4"/>
  <c r="T20" i="4"/>
  <c r="U20" i="4"/>
  <c r="V20" i="4"/>
  <c r="G21" i="4"/>
  <c r="H21" i="4"/>
  <c r="I21" i="4"/>
  <c r="J21" i="4"/>
  <c r="K21" i="4"/>
  <c r="L21" i="4"/>
  <c r="M21" i="4"/>
  <c r="N21" i="4"/>
  <c r="O21" i="4"/>
  <c r="P21" i="4"/>
  <c r="Q21" i="4"/>
  <c r="R21" i="4"/>
  <c r="S21" i="4"/>
  <c r="T21" i="4"/>
  <c r="U21" i="4"/>
  <c r="V21" i="4"/>
  <c r="F6" i="4"/>
  <c r="F7" i="4"/>
  <c r="F8" i="4"/>
  <c r="F9" i="4"/>
  <c r="F10" i="4"/>
  <c r="F11" i="4"/>
  <c r="F12" i="4"/>
  <c r="F13" i="4"/>
  <c r="F14" i="4"/>
  <c r="F15" i="4"/>
  <c r="F16" i="4"/>
  <c r="F17" i="4"/>
  <c r="F18" i="4"/>
  <c r="F19" i="4"/>
  <c r="F20" i="4"/>
  <c r="F21" i="4"/>
  <c r="E6" i="4"/>
  <c r="E7" i="4"/>
  <c r="E8" i="4"/>
  <c r="E9" i="4"/>
  <c r="E10" i="4"/>
  <c r="E11" i="4"/>
  <c r="E12" i="4"/>
  <c r="E13" i="4"/>
  <c r="E14" i="4"/>
  <c r="E15" i="4"/>
  <c r="E16" i="4"/>
  <c r="E17" i="4"/>
  <c r="E18" i="4"/>
  <c r="E19" i="4"/>
  <c r="E20" i="4"/>
  <c r="E21" i="4"/>
  <c r="E5" i="4"/>
  <c r="F5" i="4"/>
  <c r="B21" i="4"/>
  <c r="C20" i="4"/>
  <c r="C21" i="4"/>
  <c r="B20" i="4"/>
  <c r="D6" i="4"/>
  <c r="D7" i="4"/>
  <c r="D8" i="4"/>
  <c r="D9" i="4"/>
  <c r="D10" i="4"/>
  <c r="D11" i="4"/>
  <c r="D12" i="4"/>
  <c r="D13" i="4"/>
  <c r="D14" i="4"/>
  <c r="D15" i="4"/>
  <c r="D16" i="4"/>
  <c r="D17" i="4"/>
  <c r="D18" i="4"/>
  <c r="D19" i="4"/>
  <c r="D20" i="4"/>
  <c r="D21" i="4"/>
  <c r="C6" i="4"/>
  <c r="C7" i="4"/>
  <c r="C8" i="4"/>
  <c r="C9" i="4"/>
  <c r="C10" i="4"/>
  <c r="C11" i="4"/>
  <c r="C12" i="4"/>
  <c r="C13" i="4"/>
  <c r="C14" i="4"/>
  <c r="C15" i="4"/>
  <c r="C16" i="4"/>
  <c r="C17" i="4"/>
  <c r="C18" i="4"/>
  <c r="C19" i="4"/>
  <c r="C5" i="4"/>
  <c r="D5" i="4"/>
  <c r="B6" i="4"/>
  <c r="B7" i="4"/>
  <c r="B8" i="4"/>
  <c r="B9" i="4"/>
  <c r="B10" i="4"/>
  <c r="B11" i="4"/>
  <c r="B12" i="4"/>
  <c r="B13" i="4"/>
  <c r="B14" i="4"/>
  <c r="B15" i="4"/>
  <c r="B16" i="4"/>
  <c r="B17" i="4"/>
  <c r="B18" i="4"/>
  <c r="B19" i="4"/>
  <c r="X4" i="4"/>
  <c r="W4" i="4"/>
  <c r="V4" i="4"/>
  <c r="U4" i="4"/>
  <c r="T4" i="4"/>
  <c r="S4" i="4"/>
  <c r="R4" i="4"/>
  <c r="Q4" i="4"/>
  <c r="P4" i="4"/>
  <c r="O4" i="4"/>
  <c r="N4" i="4"/>
  <c r="M4" i="4"/>
  <c r="L4" i="4"/>
  <c r="K4" i="4"/>
  <c r="J4" i="4"/>
  <c r="I4" i="4"/>
  <c r="H4" i="4"/>
  <c r="G4" i="4"/>
  <c r="F4" i="4"/>
  <c r="E4" i="4"/>
  <c r="D4" i="4"/>
  <c r="C4" i="4"/>
  <c r="B4" i="4"/>
  <c r="AA17" i="7"/>
  <c r="AA13" i="7"/>
  <c r="AA9" i="7"/>
  <c r="AA16" i="7"/>
  <c r="AA12" i="7"/>
  <c r="AA8" i="7"/>
  <c r="AA19" i="7"/>
  <c r="AA15" i="7"/>
  <c r="AA11" i="7"/>
  <c r="AA7" i="7"/>
  <c r="AA18" i="7"/>
  <c r="AA14" i="7"/>
  <c r="AA10" i="7"/>
  <c r="P19" i="7"/>
  <c r="L19" i="7"/>
  <c r="H19" i="7"/>
  <c r="Y18" i="7"/>
  <c r="U18" i="7"/>
  <c r="Q18" i="7"/>
  <c r="M18" i="7"/>
  <c r="I18" i="7"/>
  <c r="E18" i="7"/>
  <c r="Z17" i="7"/>
  <c r="V17" i="7"/>
  <c r="R17" i="7"/>
  <c r="N17" i="7"/>
  <c r="J17" i="7"/>
  <c r="S16" i="7"/>
  <c r="X15" i="7"/>
  <c r="T15" i="7"/>
  <c r="P15" i="7"/>
  <c r="L15" i="7"/>
  <c r="D15" i="7"/>
  <c r="Y14" i="7"/>
  <c r="U14" i="7"/>
  <c r="Q14" i="7"/>
  <c r="M14" i="7"/>
  <c r="I14" i="7"/>
  <c r="E14" i="7"/>
  <c r="Z13" i="7"/>
  <c r="V13" i="7"/>
  <c r="R13" i="7"/>
  <c r="N13" i="7"/>
  <c r="J13" i="7"/>
  <c r="F13" i="7"/>
  <c r="W12" i="7"/>
  <c r="S12" i="7"/>
  <c r="O12" i="7"/>
  <c r="K12" i="7"/>
  <c r="G12" i="7"/>
  <c r="T11" i="7"/>
  <c r="P11" i="7"/>
  <c r="L11" i="7"/>
  <c r="H11" i="7"/>
  <c r="D11" i="7"/>
  <c r="Y10" i="7"/>
  <c r="U10" i="7"/>
  <c r="Q10" i="7"/>
  <c r="M10" i="7"/>
  <c r="I10" i="7"/>
  <c r="E10" i="7"/>
  <c r="Z9" i="7"/>
  <c r="V9" i="7"/>
  <c r="N9" i="7"/>
  <c r="J9" i="7"/>
  <c r="F9" i="7"/>
  <c r="S8" i="7"/>
  <c r="O8" i="7"/>
  <c r="K8" i="7"/>
  <c r="Q22" i="4"/>
  <c r="G8" i="7"/>
  <c r="U6" i="7"/>
  <c r="Q6" i="7"/>
  <c r="M6" i="7"/>
  <c r="E6" i="7"/>
  <c r="Z5" i="7"/>
  <c r="V5" i="7"/>
  <c r="R5" i="7"/>
  <c r="N5" i="7"/>
  <c r="J5" i="7"/>
  <c r="F5" i="7"/>
  <c r="U22" i="4"/>
  <c r="I22" i="4"/>
  <c r="M22" i="4"/>
  <c r="O22" i="4"/>
  <c r="W22" i="4"/>
  <c r="Y19" i="7"/>
  <c r="U19" i="7"/>
  <c r="M19" i="7"/>
  <c r="I19" i="7"/>
  <c r="E19" i="7"/>
  <c r="Z18" i="7"/>
  <c r="V18" i="7"/>
  <c r="R18" i="7"/>
  <c r="N18" i="7"/>
  <c r="J18" i="7"/>
  <c r="W17" i="7"/>
  <c r="S17" i="7"/>
  <c r="O17" i="7"/>
  <c r="K17" i="7"/>
  <c r="X16" i="7"/>
  <c r="T16" i="7"/>
  <c r="Y15" i="7"/>
  <c r="U15" i="7"/>
  <c r="Q15" i="7"/>
  <c r="M15" i="7"/>
  <c r="I15" i="7"/>
  <c r="E15" i="7"/>
  <c r="Z14" i="7"/>
  <c r="V14" i="7"/>
  <c r="R14" i="7"/>
  <c r="N14" i="7"/>
  <c r="F14" i="7"/>
  <c r="W13" i="7"/>
  <c r="S13" i="7"/>
  <c r="O13" i="7"/>
  <c r="K13" i="7"/>
  <c r="G13" i="7"/>
  <c r="X12" i="7"/>
  <c r="T12" i="7"/>
  <c r="P12" i="7"/>
  <c r="L12" i="7"/>
  <c r="H12" i="7"/>
  <c r="D12" i="7"/>
  <c r="Y11" i="7"/>
  <c r="U11" i="7"/>
  <c r="Q11" i="7"/>
  <c r="M11" i="7"/>
  <c r="I11" i="7"/>
  <c r="E11" i="7"/>
  <c r="Z10" i="7"/>
  <c r="V10" i="7"/>
  <c r="R10" i="7"/>
  <c r="J10" i="7"/>
  <c r="F10" i="7"/>
  <c r="W9" i="7"/>
  <c r="S9" i="7"/>
  <c r="O9" i="7"/>
  <c r="K9" i="7"/>
  <c r="G9" i="7"/>
  <c r="X8" i="7"/>
  <c r="P8" i="7"/>
  <c r="L8" i="7"/>
  <c r="H8" i="7"/>
  <c r="R22" i="4"/>
  <c r="D8" i="7"/>
  <c r="Y7" i="7"/>
  <c r="U7" i="7"/>
  <c r="Q7" i="7"/>
  <c r="M7" i="7"/>
  <c r="I7" i="7"/>
  <c r="E7" i="7"/>
  <c r="Z6" i="7"/>
  <c r="R6" i="7"/>
  <c r="N6" i="7"/>
  <c r="J6" i="7"/>
  <c r="AA5" i="7"/>
  <c r="W5" i="7"/>
  <c r="S5" i="7"/>
  <c r="O5" i="7"/>
  <c r="K5" i="7"/>
  <c r="G5" i="7"/>
  <c r="V22" i="4"/>
  <c r="S22" i="4"/>
  <c r="K22" i="4"/>
  <c r="G22" i="4"/>
  <c r="Y22" i="4"/>
  <c r="Z19" i="7"/>
  <c r="AA22" i="4"/>
  <c r="V6" i="7"/>
  <c r="C19" i="7"/>
  <c r="V16" i="7"/>
  <c r="G15" i="7"/>
  <c r="W11" i="7"/>
  <c r="Q9" i="7"/>
  <c r="R19" i="7"/>
  <c r="N19" i="7"/>
  <c r="J19" i="7"/>
  <c r="F19" i="7"/>
  <c r="W18" i="7"/>
  <c r="O18" i="7"/>
  <c r="K18" i="7"/>
  <c r="G18" i="7"/>
  <c r="X17" i="7"/>
  <c r="T17" i="7"/>
  <c r="P17" i="7"/>
  <c r="L17" i="7"/>
  <c r="H17" i="7"/>
  <c r="Y16" i="7"/>
  <c r="U16" i="7"/>
  <c r="Z15" i="7"/>
  <c r="V15" i="7"/>
  <c r="N15" i="7"/>
  <c r="J15" i="7"/>
  <c r="F15" i="7"/>
  <c r="W14" i="7"/>
  <c r="S14" i="7"/>
  <c r="O14" i="7"/>
  <c r="K14" i="7"/>
  <c r="G14" i="7"/>
  <c r="X13" i="7"/>
  <c r="P13" i="7"/>
  <c r="L13" i="7"/>
  <c r="H13" i="7"/>
  <c r="D13" i="7"/>
  <c r="Y12" i="7"/>
  <c r="U12" i="7"/>
  <c r="Q12" i="7"/>
  <c r="M12" i="7"/>
  <c r="I12" i="7"/>
  <c r="E12" i="7"/>
  <c r="Z11" i="7"/>
  <c r="V11" i="7"/>
  <c r="R11" i="7"/>
  <c r="N11" i="7"/>
  <c r="J11" i="7"/>
  <c r="F11" i="7"/>
  <c r="W10" i="7"/>
  <c r="S10" i="7"/>
  <c r="O10" i="7"/>
  <c r="K10" i="7"/>
  <c r="G10" i="7"/>
  <c r="X9" i="7"/>
  <c r="T9" i="7"/>
  <c r="P9" i="7"/>
  <c r="L9" i="7"/>
  <c r="H9" i="7"/>
  <c r="D9" i="7"/>
  <c r="Y8" i="7"/>
  <c r="U8" i="7"/>
  <c r="Q8" i="7"/>
  <c r="M8" i="7"/>
  <c r="I8" i="7"/>
  <c r="E8" i="7"/>
  <c r="Z7" i="7"/>
  <c r="V7" i="7"/>
  <c r="R7" i="7"/>
  <c r="N7" i="7"/>
  <c r="J7" i="7"/>
  <c r="F7" i="7"/>
  <c r="AA6" i="7"/>
  <c r="W6" i="7"/>
  <c r="S6" i="7"/>
  <c r="O6" i="7"/>
  <c r="K6" i="7"/>
  <c r="G6" i="7"/>
  <c r="T5" i="7"/>
  <c r="P5" i="7"/>
  <c r="L5" i="7"/>
  <c r="H5" i="7"/>
  <c r="D5" i="7"/>
  <c r="C14" i="7"/>
  <c r="C10" i="7"/>
  <c r="C6" i="7"/>
  <c r="X5" i="7"/>
  <c r="V19" i="7"/>
  <c r="S18" i="7"/>
  <c r="C18" i="7"/>
  <c r="R15" i="7"/>
  <c r="Q19" i="7"/>
  <c r="F18" i="7"/>
  <c r="J14" i="7"/>
  <c r="C13" i="7"/>
  <c r="N10" i="7"/>
  <c r="C9" i="7"/>
  <c r="T8" i="7"/>
  <c r="F6" i="7"/>
  <c r="C5" i="7"/>
  <c r="X19" i="7"/>
  <c r="T19" i="7"/>
  <c r="D19" i="7"/>
  <c r="W16" i="7"/>
  <c r="H15" i="7"/>
  <c r="C12" i="7"/>
  <c r="X11" i="7"/>
  <c r="R9" i="7"/>
  <c r="W8" i="7"/>
  <c r="C8" i="7"/>
  <c r="X7" i="7"/>
  <c r="T7" i="7"/>
  <c r="P7" i="7"/>
  <c r="L7" i="7"/>
  <c r="H7" i="7"/>
  <c r="D7" i="7"/>
  <c r="Y6" i="7"/>
  <c r="I6" i="7"/>
  <c r="T13" i="7"/>
  <c r="F22" i="4"/>
  <c r="L22" i="4"/>
  <c r="T22" i="4"/>
  <c r="P22" i="4"/>
  <c r="W19" i="7"/>
  <c r="S19" i="7"/>
  <c r="O19" i="7"/>
  <c r="K19" i="7"/>
  <c r="G19" i="7"/>
  <c r="X18" i="7"/>
  <c r="T18" i="7"/>
  <c r="P18" i="7"/>
  <c r="L18" i="7"/>
  <c r="H18" i="7"/>
  <c r="D18" i="7"/>
  <c r="Y17" i="7"/>
  <c r="U17" i="7"/>
  <c r="Q17" i="7"/>
  <c r="M17" i="7"/>
  <c r="I17" i="7"/>
  <c r="Z16" i="7"/>
  <c r="R16" i="7"/>
  <c r="W15" i="7"/>
  <c r="S15" i="7"/>
  <c r="O15" i="7"/>
  <c r="K15" i="7"/>
  <c r="C15" i="7"/>
  <c r="X14" i="7"/>
  <c r="T14" i="7"/>
  <c r="P14" i="7"/>
  <c r="L14" i="7"/>
  <c r="H14" i="7"/>
  <c r="D14" i="7"/>
  <c r="Y13" i="7"/>
  <c r="U13" i="7"/>
  <c r="Q13" i="7"/>
  <c r="M13" i="7"/>
  <c r="I13" i="7"/>
  <c r="E13" i="7"/>
  <c r="Z12" i="7"/>
  <c r="V12" i="7"/>
  <c r="R12" i="7"/>
  <c r="N12" i="7"/>
  <c r="J12" i="7"/>
  <c r="F12" i="7"/>
  <c r="S11" i="7"/>
  <c r="O11" i="7"/>
  <c r="K11" i="7"/>
  <c r="G11" i="7"/>
  <c r="C11" i="7"/>
  <c r="X10" i="7"/>
  <c r="T10" i="7"/>
  <c r="P10" i="7"/>
  <c r="L10" i="7"/>
  <c r="H10" i="7"/>
  <c r="D10" i="7"/>
  <c r="Y9" i="7"/>
  <c r="U9" i="7"/>
  <c r="M9" i="7"/>
  <c r="I9" i="7"/>
  <c r="E9" i="7"/>
  <c r="Z8" i="7"/>
  <c r="V8" i="7"/>
  <c r="R8" i="7"/>
  <c r="N8" i="7"/>
  <c r="J8" i="7"/>
  <c r="F8" i="7"/>
  <c r="W7" i="7"/>
  <c r="S7" i="7"/>
  <c r="O7" i="7"/>
  <c r="K7" i="7"/>
  <c r="G7" i="7"/>
  <c r="C7" i="7"/>
  <c r="X6" i="7"/>
  <c r="T6" i="7"/>
  <c r="P6" i="7"/>
  <c r="L6" i="7"/>
  <c r="H6" i="7"/>
  <c r="D6" i="7"/>
  <c r="Y5" i="7"/>
  <c r="U5" i="7"/>
  <c r="Q5" i="7"/>
  <c r="M5" i="7"/>
  <c r="I5" i="7"/>
  <c r="E5" i="7"/>
  <c r="X22" i="4"/>
  <c r="Z22" i="4"/>
  <c r="E22" i="4"/>
  <c r="D22" i="4"/>
  <c r="J22" i="4"/>
  <c r="N22" i="4"/>
  <c r="H22" i="4"/>
  <c r="C22" i="4"/>
  <c r="AC2" i="2"/>
  <c r="AD2" i="2"/>
  <c r="AE2" i="2"/>
  <c r="D2" i="2"/>
  <c r="E2" i="2"/>
  <c r="F2" i="2"/>
  <c r="G2" i="2"/>
  <c r="H2" i="2"/>
  <c r="I2" i="2"/>
  <c r="J2" i="2"/>
  <c r="K2" i="2"/>
  <c r="L2" i="2"/>
  <c r="M2" i="2"/>
  <c r="N2" i="2"/>
  <c r="O2" i="2"/>
  <c r="P2" i="2"/>
  <c r="Q2" i="2"/>
  <c r="R2" i="2"/>
  <c r="S2" i="2"/>
  <c r="T2" i="2"/>
  <c r="U2" i="2"/>
  <c r="V2" i="2"/>
  <c r="W2" i="2"/>
  <c r="X2" i="2"/>
  <c r="Y2" i="2"/>
  <c r="Z2" i="2"/>
  <c r="Z22" i="7"/>
  <c r="X4" i="1"/>
  <c r="W4" i="1"/>
  <c r="V4" i="1"/>
  <c r="U4" i="1"/>
  <c r="T4" i="1"/>
  <c r="S4" i="1"/>
  <c r="R4" i="1"/>
  <c r="Q4" i="1"/>
  <c r="P4" i="1"/>
  <c r="O4" i="1"/>
  <c r="N4" i="1"/>
  <c r="M4" i="1"/>
  <c r="L4" i="1"/>
  <c r="K4" i="1"/>
  <c r="J4" i="1"/>
  <c r="I4" i="1"/>
  <c r="H4" i="1"/>
  <c r="G4" i="1"/>
  <c r="F4" i="1"/>
  <c r="E4" i="1"/>
  <c r="D4" i="1"/>
  <c r="C4" i="1"/>
  <c r="B4" i="1"/>
  <c r="B22" i="4"/>
  <c r="H22" i="7"/>
  <c r="Q22" i="7"/>
  <c r="L22" i="7"/>
  <c r="D22" i="7"/>
  <c r="T22" i="7"/>
  <c r="I22" i="7"/>
  <c r="E22" i="7"/>
  <c r="R22" i="7"/>
  <c r="N22" i="7"/>
  <c r="U22" i="7"/>
  <c r="AA22" i="7"/>
  <c r="M22" i="7"/>
  <c r="K22" i="7"/>
  <c r="G22" i="7"/>
  <c r="C22" i="7"/>
  <c r="P22" i="7"/>
  <c r="W22" i="7"/>
  <c r="X22" i="7"/>
  <c r="Y22" i="7"/>
  <c r="J22" i="7"/>
  <c r="F22" i="7"/>
  <c r="S22" i="7"/>
  <c r="O22" i="7"/>
  <c r="V22" i="7"/>
  <c r="AE6" i="4" l="1"/>
  <c r="AC15" i="4"/>
  <c r="AE18" i="5"/>
  <c r="AE18" i="6" s="1"/>
  <c r="AC14" i="5"/>
  <c r="AC14" i="6" s="1"/>
  <c r="G7" i="9"/>
  <c r="G7" i="20" s="1"/>
  <c r="G7" i="10" s="1"/>
  <c r="AD22" i="19"/>
  <c r="AD24" i="19" s="1"/>
  <c r="AC12" i="4"/>
  <c r="AE10" i="5"/>
  <c r="AE10" i="6" s="1"/>
  <c r="AF10" i="7" s="1"/>
  <c r="AF15" i="5"/>
  <c r="AF15" i="6" s="1"/>
  <c r="E7" i="9"/>
  <c r="E7" i="20" s="1"/>
  <c r="E7" i="10" s="1"/>
  <c r="AB22" i="19"/>
  <c r="AB24" i="19" s="1"/>
  <c r="AD9" i="4"/>
  <c r="AD9" i="5"/>
  <c r="AD9" i="6" s="1"/>
  <c r="AH18" i="6"/>
  <c r="I7" i="9"/>
  <c r="I7" i="20" s="1"/>
  <c r="I7" i="10" s="1"/>
  <c r="AF22" i="19"/>
  <c r="AF24" i="19" s="1"/>
  <c r="E63" i="9"/>
  <c r="E63" i="20" s="1"/>
  <c r="E77" i="10" s="1"/>
  <c r="AD18" i="7"/>
  <c r="AB18" i="5"/>
  <c r="AB18" i="6" s="1"/>
  <c r="AB18" i="7" s="1"/>
  <c r="AC22" i="19"/>
  <c r="AC24" i="19" s="1"/>
  <c r="AE6" i="5"/>
  <c r="AE6" i="6" s="1"/>
  <c r="H7" i="9"/>
  <c r="H7" i="20" s="1"/>
  <c r="H7" i="10" s="1"/>
  <c r="AE22" i="19"/>
  <c r="AE24" i="19" s="1"/>
  <c r="AB18" i="4"/>
  <c r="AE12" i="4"/>
  <c r="AE9" i="4"/>
  <c r="AC13" i="4"/>
  <c r="AF12" i="4"/>
  <c r="AE5" i="5"/>
  <c r="AE5" i="6" s="1"/>
  <c r="AF5" i="7" s="1"/>
  <c r="AC16" i="7"/>
  <c r="AE9" i="5"/>
  <c r="AE9" i="6" s="1"/>
  <c r="AE9" i="7" s="1"/>
  <c r="AF12" i="5"/>
  <c r="AF12" i="6" s="1"/>
  <c r="AF7" i="5"/>
  <c r="AF8" i="7"/>
  <c r="AB5" i="4"/>
  <c r="AC19" i="7"/>
  <c r="AE19" i="4"/>
  <c r="AB10" i="5"/>
  <c r="AB10" i="6" s="1"/>
  <c r="AB10" i="7" s="1"/>
  <c r="AF9" i="4"/>
  <c r="AC13" i="5"/>
  <c r="AC13" i="6" s="1"/>
  <c r="AC8" i="5"/>
  <c r="AC8" i="6" s="1"/>
  <c r="AD8" i="7" s="1"/>
  <c r="AF10" i="5"/>
  <c r="AF10" i="6" s="1"/>
  <c r="AE10" i="4"/>
  <c r="AE15" i="4"/>
  <c r="AC18" i="7"/>
  <c r="AC10" i="5"/>
  <c r="AC10" i="6" s="1"/>
  <c r="AD6" i="5"/>
  <c r="AD6" i="6" s="1"/>
  <c r="AB6" i="5"/>
  <c r="AB6" i="6" s="1"/>
  <c r="AB6" i="7" s="1"/>
  <c r="I19" i="9"/>
  <c r="I19" i="20" s="1"/>
  <c r="I22" i="10" s="1"/>
  <c r="F63" i="9"/>
  <c r="F63" i="20" s="1"/>
  <c r="F77" i="10" s="1"/>
  <c r="AE17" i="4"/>
  <c r="AE14" i="4"/>
  <c r="AC19" i="4"/>
  <c r="AF15" i="4"/>
  <c r="AE12" i="5"/>
  <c r="AE12" i="6" s="1"/>
  <c r="AF12" i="7" s="1"/>
  <c r="AB14" i="5"/>
  <c r="AB14" i="6" s="1"/>
  <c r="AD5" i="4"/>
  <c r="AD19" i="4"/>
  <c r="AB14" i="4"/>
  <c r="AB7" i="4"/>
  <c r="AC11" i="4"/>
  <c r="AF8" i="4"/>
  <c r="AD19" i="5"/>
  <c r="AD19" i="6" s="1"/>
  <c r="AD19" i="7" s="1"/>
  <c r="AD5" i="5"/>
  <c r="AD5" i="6" s="1"/>
  <c r="AD5" i="7" s="1"/>
  <c r="AC10" i="4"/>
  <c r="AF13" i="4"/>
  <c r="AC15" i="5"/>
  <c r="AC15" i="6" s="1"/>
  <c r="AC11" i="5"/>
  <c r="AC11" i="6" s="1"/>
  <c r="AE8" i="7"/>
  <c r="F11" i="9"/>
  <c r="F11" i="20" s="1"/>
  <c r="F12" i="10" s="1"/>
  <c r="AC6" i="5"/>
  <c r="AC6" i="6" s="1"/>
  <c r="AC6" i="4"/>
  <c r="H39" i="9"/>
  <c r="H39" i="20" s="1"/>
  <c r="H47" i="10" s="1"/>
  <c r="AE13" i="4"/>
  <c r="AE13" i="5"/>
  <c r="AE13" i="6" s="1"/>
  <c r="AF13" i="7" s="1"/>
  <c r="G43" i="9"/>
  <c r="G43" i="20" s="1"/>
  <c r="G52" i="10" s="1"/>
  <c r="AD14" i="5"/>
  <c r="AD14" i="6" s="1"/>
  <c r="AD14" i="4"/>
  <c r="E85" i="10"/>
  <c r="E17" i="10"/>
  <c r="AH16" i="6"/>
  <c r="AB16" i="7"/>
  <c r="AF14" i="7"/>
  <c r="E47" i="9"/>
  <c r="E47" i="20" s="1"/>
  <c r="E57" i="10" s="1"/>
  <c r="AB15" i="5"/>
  <c r="AB15" i="6" s="1"/>
  <c r="AH15" i="6" s="1"/>
  <c r="AE18" i="7"/>
  <c r="AF18" i="7"/>
  <c r="G17" i="10"/>
  <c r="G85" i="10"/>
  <c r="AH5" i="6"/>
  <c r="F23" i="9"/>
  <c r="F23" i="20" s="1"/>
  <c r="F27" i="10" s="1"/>
  <c r="AC9" i="4"/>
  <c r="AC9" i="5"/>
  <c r="AC9" i="6" s="1"/>
  <c r="AC9" i="7" s="1"/>
  <c r="E19" i="9"/>
  <c r="E19" i="20" s="1"/>
  <c r="E22" i="10" s="1"/>
  <c r="AB8" i="5"/>
  <c r="AB8" i="6" s="1"/>
  <c r="AB8" i="7" s="1"/>
  <c r="AB8" i="4"/>
  <c r="G27" i="9"/>
  <c r="G27" i="20" s="1"/>
  <c r="G32" i="10" s="1"/>
  <c r="AD10" i="5"/>
  <c r="AD10" i="6" s="1"/>
  <c r="AD10" i="4"/>
  <c r="H85" i="10"/>
  <c r="H17" i="10"/>
  <c r="AC5" i="7"/>
  <c r="AF16" i="7"/>
  <c r="AE12" i="7"/>
  <c r="E31" i="9"/>
  <c r="E31" i="20" s="1"/>
  <c r="E37" i="10" s="1"/>
  <c r="AB11" i="5"/>
  <c r="AB11" i="6" s="1"/>
  <c r="AB11" i="7" s="1"/>
  <c r="G35" i="9"/>
  <c r="G35" i="20" s="1"/>
  <c r="G42" i="10" s="1"/>
  <c r="AD12" i="5"/>
  <c r="AD12" i="6" s="1"/>
  <c r="AD12" i="7" s="1"/>
  <c r="AD12" i="4"/>
  <c r="I85" i="10"/>
  <c r="I17" i="10"/>
  <c r="AE8" i="4"/>
  <c r="AF6" i="4"/>
  <c r="AE19" i="5"/>
  <c r="AE19" i="6" s="1"/>
  <c r="AE17" i="5"/>
  <c r="AE17" i="6" s="1"/>
  <c r="AE15" i="5"/>
  <c r="AE15" i="6" s="1"/>
  <c r="AE11" i="5"/>
  <c r="AE11" i="6" s="1"/>
  <c r="AH19" i="6"/>
  <c r="AB17" i="5"/>
  <c r="AB17" i="6" s="1"/>
  <c r="AB17" i="7" s="1"/>
  <c r="AH13" i="6"/>
  <c r="AF9" i="5"/>
  <c r="AF9" i="6" s="1"/>
  <c r="AE7" i="5"/>
  <c r="AB7" i="5"/>
  <c r="AE5" i="4"/>
  <c r="AD16" i="4"/>
  <c r="AD8" i="4"/>
  <c r="AF5" i="4"/>
  <c r="AD17" i="5"/>
  <c r="AD17" i="6" s="1"/>
  <c r="AD17" i="7" s="1"/>
  <c r="AD15" i="5"/>
  <c r="AD15" i="6" s="1"/>
  <c r="AD13" i="5"/>
  <c r="AD13" i="6" s="1"/>
  <c r="AD11" i="5"/>
  <c r="AD11" i="6" s="1"/>
  <c r="AB12" i="5"/>
  <c r="AB12" i="6" s="1"/>
  <c r="AC12" i="7" s="1"/>
  <c r="AF6" i="5"/>
  <c r="AF6" i="6" s="1"/>
  <c r="G19" i="9"/>
  <c r="G19" i="20" s="1"/>
  <c r="G22" i="10" s="1"/>
  <c r="G31" i="9"/>
  <c r="G31" i="20" s="1"/>
  <c r="G37" i="10" s="1"/>
  <c r="G47" i="9"/>
  <c r="G47" i="20" s="1"/>
  <c r="G57" i="10" s="1"/>
  <c r="G55" i="9"/>
  <c r="G55" i="20" s="1"/>
  <c r="G67" i="10" s="1"/>
  <c r="G59" i="9"/>
  <c r="G59" i="20" s="1"/>
  <c r="G72" i="10" s="1"/>
  <c r="F15" i="9"/>
  <c r="F15" i="20" s="1"/>
  <c r="AB6" i="4"/>
  <c r="AB13" i="5"/>
  <c r="AB13" i="6" s="1"/>
  <c r="AB13" i="7" s="1"/>
  <c r="AD7" i="5"/>
  <c r="E23" i="9"/>
  <c r="E23" i="20" s="1"/>
  <c r="E27" i="10" s="1"/>
  <c r="G39" i="9"/>
  <c r="G39" i="20" s="1"/>
  <c r="G47" i="10" s="1"/>
  <c r="AD7" i="4"/>
  <c r="AD16" i="5"/>
  <c r="AD16" i="6" s="1"/>
  <c r="AD16" i="7" s="1"/>
  <c r="AD13" i="7" l="1"/>
  <c r="AD14" i="7"/>
  <c r="AE6" i="7"/>
  <c r="AE19" i="7"/>
  <c r="AD11" i="7"/>
  <c r="AE16" i="7"/>
  <c r="AH10" i="6"/>
  <c r="AC10" i="7"/>
  <c r="AF7" i="6"/>
  <c r="AF25" i="6"/>
  <c r="AD10" i="7"/>
  <c r="AC14" i="7"/>
  <c r="AB14" i="7"/>
  <c r="AE5" i="7"/>
  <c r="AD15" i="7"/>
  <c r="AC22" i="4"/>
  <c r="AB22" i="4"/>
  <c r="AC13" i="7"/>
  <c r="AH14" i="6"/>
  <c r="AF19" i="7"/>
  <c r="AD7" i="6"/>
  <c r="AD7" i="7" s="1"/>
  <c r="AD25" i="6"/>
  <c r="AE22" i="4"/>
  <c r="AC17" i="7"/>
  <c r="AB7" i="6"/>
  <c r="AB25" i="6"/>
  <c r="AE11" i="7"/>
  <c r="AF11" i="7"/>
  <c r="AC8" i="7"/>
  <c r="AC6" i="7"/>
  <c r="AD6" i="7"/>
  <c r="AE25" i="6"/>
  <c r="AE7" i="6"/>
  <c r="AE15" i="7"/>
  <c r="AD9" i="7"/>
  <c r="AE10" i="7"/>
  <c r="AH11" i="6"/>
  <c r="AC11" i="7"/>
  <c r="AD22" i="4"/>
  <c r="F85" i="10"/>
  <c r="F17" i="10"/>
  <c r="AH6" i="6"/>
  <c r="AF6" i="7"/>
  <c r="AF22" i="4"/>
  <c r="AH9" i="6"/>
  <c r="AF9" i="7"/>
  <c r="AE17" i="7"/>
  <c r="AH8" i="6"/>
  <c r="AF15" i="7"/>
  <c r="AE14" i="7"/>
  <c r="AF17" i="7"/>
  <c r="AE13" i="7"/>
  <c r="AB12" i="7"/>
  <c r="AH12" i="6"/>
  <c r="AH17" i="6"/>
  <c r="AB15" i="7"/>
  <c r="AC15" i="7"/>
  <c r="AE7" i="7" l="1"/>
  <c r="AF7" i="7"/>
  <c r="AB7" i="7"/>
  <c r="AC7" i="7"/>
  <c r="AH7" i="6"/>
</calcChain>
</file>

<file path=xl/sharedStrings.xml><?xml version="1.0" encoding="utf-8"?>
<sst xmlns="http://schemas.openxmlformats.org/spreadsheetml/2006/main" count="368" uniqueCount="118">
  <si>
    <t>Description: Aggregate Core Crown expenses 1993-2023, unadjusted for new operating spending</t>
  </si>
  <si>
    <t xml:space="preserve">Core crown expenses - ($m) </t>
  </si>
  <si>
    <t>By functional classification</t>
  </si>
  <si>
    <t>Social security and welfare</t>
  </si>
  <si>
    <t>Health</t>
  </si>
  <si>
    <t>Education</t>
  </si>
  <si>
    <t>Core govt services</t>
  </si>
  <si>
    <t>Law and order</t>
  </si>
  <si>
    <t>Transport and communications</t>
  </si>
  <si>
    <t>Economic and industrial services</t>
  </si>
  <si>
    <t>Defence</t>
  </si>
  <si>
    <t>Heritage, culture and recreation</t>
  </si>
  <si>
    <t>Primary services</t>
  </si>
  <si>
    <t>Housing and community development</t>
  </si>
  <si>
    <t>Environmental protection*</t>
  </si>
  <si>
    <t>GSF pension expenses</t>
  </si>
  <si>
    <t>Other</t>
  </si>
  <si>
    <t>Finance costs</t>
  </si>
  <si>
    <t>Forecast new operating spending</t>
  </si>
  <si>
    <t>top-down expense adjustment</t>
  </si>
  <si>
    <t>Total core Crown expenses excluding losses</t>
  </si>
  <si>
    <t xml:space="preserve">Percent of GDP </t>
  </si>
  <si>
    <t>Percent of GDP using Treasury estimates</t>
  </si>
  <si>
    <t>Notes</t>
  </si>
  <si>
    <t>1993 - 2000 from Stats Infoshare</t>
  </si>
  <si>
    <t>2001 - 2002 from BEFU 2006</t>
  </si>
  <si>
    <t>2003 from BEFU 2008</t>
  </si>
  <si>
    <t>2004 - 2007 from BEFU 2009</t>
  </si>
  <si>
    <t>2008 from BEFU 2013</t>
  </si>
  <si>
    <t>2009 - 2013 from BEFU 2014</t>
  </si>
  <si>
    <t xml:space="preserve">2014 onwards from HYEFU 2018 </t>
  </si>
  <si>
    <t>Health expenses</t>
  </si>
  <si>
    <t>Departmental outputs</t>
  </si>
  <si>
    <t>Health services purchasing (see below)</t>
  </si>
  <si>
    <t>Other non-departmental outputs</t>
  </si>
  <si>
    <t>Health payments to ACC</t>
  </si>
  <si>
    <t>Other expenses</t>
  </si>
  <si>
    <t xml:space="preserve">Health services purchasing </t>
  </si>
  <si>
    <t>Payments to District Health Boards</t>
  </si>
  <si>
    <t>National disability support services</t>
  </si>
  <si>
    <t>Public health services purchasing</t>
  </si>
  <si>
    <t>Health services purchasing</t>
  </si>
  <si>
    <t>Description: Real, Per Capita Spending, Core Crown Expenses (2018 dollars)</t>
  </si>
  <si>
    <t>Core crown expenses - real per capita</t>
  </si>
  <si>
    <t>Year</t>
  </si>
  <si>
    <t>Percent change 2019 - 2023</t>
  </si>
  <si>
    <t>Environmental protection</t>
  </si>
  <si>
    <t xml:space="preserve">Education (using proportion of population in tertiary education) </t>
  </si>
  <si>
    <t xml:space="preserve">Description: Year on year percentage changes in Real, Per Capita Series </t>
  </si>
  <si>
    <t>-</t>
  </si>
  <si>
    <t>Description: Changes in Core Crown Expenses forecasts between Budget 2017, 2018 and Wellbeing Budget 2019, in real per capita terms (2018 dollars)</t>
  </si>
  <si>
    <t xml:space="preserve">Social security and welfare </t>
  </si>
  <si>
    <t>2017 Nat</t>
  </si>
  <si>
    <t>2018 Lab</t>
  </si>
  <si>
    <t>2019 Lab</t>
  </si>
  <si>
    <t>Core government services</t>
  </si>
  <si>
    <t>Transport and communication</t>
  </si>
  <si>
    <t>Core Crown expenses</t>
  </si>
  <si>
    <t>Education adjusted</t>
  </si>
  <si>
    <t>Adjustment for unallocated spending 2019</t>
  </si>
  <si>
    <t xml:space="preserve">percentage </t>
  </si>
  <si>
    <t>Total</t>
  </si>
  <si>
    <t xml:space="preserve">Core crown expenses - per capita </t>
  </si>
  <si>
    <t xml:space="preserve">Core crown expenses - 2018$ </t>
  </si>
  <si>
    <t>Previous forecasts by budget</t>
  </si>
  <si>
    <t>Top-down expense adjustment</t>
  </si>
  <si>
    <t>2017 Budget unallocated spending</t>
  </si>
  <si>
    <t>Adjustment for unallocated spending</t>
  </si>
  <si>
    <t>2018 Budget unallocated spending</t>
  </si>
  <si>
    <t>Inflation</t>
  </si>
  <si>
    <t>2018 $</t>
  </si>
  <si>
    <t>Population</t>
  </si>
  <si>
    <t xml:space="preserve">Under 20 </t>
  </si>
  <si>
    <t xml:space="preserve">Under 5 </t>
  </si>
  <si>
    <t xml:space="preserve">Education </t>
  </si>
  <si>
    <t>Tertiary education participation rate by age group</t>
  </si>
  <si>
    <t>18-19</t>
  </si>
  <si>
    <t>20-24</t>
  </si>
  <si>
    <t>25-39</t>
  </si>
  <si>
    <t>40+</t>
  </si>
  <si>
    <t>Population in tertiary education</t>
  </si>
  <si>
    <t>High school participation</t>
  </si>
  <si>
    <t>Number enrolled in school (age 5+)</t>
  </si>
  <si>
    <t>Number enrolled in school (age 12-18)</t>
  </si>
  <si>
    <t xml:space="preserve">Number enrolled in ECE </t>
  </si>
  <si>
    <t>Under 5 participation rate</t>
  </si>
  <si>
    <t>GDP growth</t>
  </si>
  <si>
    <t>GDP ($m) (Stats NZ)</t>
  </si>
  <si>
    <t>Nominal GDP ($m) (from Table 2.14 HYEFU 18)</t>
  </si>
  <si>
    <t>From HYEFU 2018</t>
  </si>
  <si>
    <t>Real production GDP (annual average % change)</t>
  </si>
  <si>
    <t>Real GDP per capita (annual average % change)</t>
  </si>
  <si>
    <t>Unemployment rate (June quarter)</t>
  </si>
  <si>
    <t>CPI inflation (annual % change, June quarter)</t>
  </si>
  <si>
    <t>Current account balance  (% of GDP)</t>
  </si>
  <si>
    <t xml:space="preserve">Inflation 1993 - 2018 from Reserve Bank </t>
  </si>
  <si>
    <t>Inflation 2019 onwards from target of 1.5%</t>
  </si>
  <si>
    <t>Popualation from Statistics NZ</t>
  </si>
  <si>
    <t>Education participation from Education Counts</t>
  </si>
  <si>
    <t>GDP from Statistics NZ</t>
  </si>
  <si>
    <t>VUW Budget Analysis 2019 - Methodology and Data Limitations</t>
  </si>
  <si>
    <t xml:space="preserve">The analysis is based on the Classifications of the Functions of Government (COFOG) tables, which are typically reported in the budget under “Core Crown Expenses Tables”. These classifications are an OECD-developed framework, which differ from votes or appropriations and do not map on to them directly. </t>
  </si>
  <si>
    <t xml:space="preserve">Real, per capita measures of spending have been reached by adjusting all areas of functional classifications of expenses for inflation and population changes. Our focus is on inputs to government services. As such, we are making no comments about outputs, or the purposes to which spending is directed. </t>
  </si>
  <si>
    <t>Cost-Adjustment</t>
  </si>
  <si>
    <t xml:space="preserve">Inflation adjustments have been made according to the Consumer Price Index (CPI). Historical data on the CPI has been taken from Statistics New Zealand. The quarterly annualised rates have been averaged to a yearly figure to the June Quarter (Q2), which better aligns the inflation figures with both the budget year and the population figures. </t>
  </si>
  <si>
    <t xml:space="preserve">For the forecast years included in Budget 2019, we have adopted the forecasts set out in 2019 Budget Economic and Fiscal Update. </t>
  </si>
  <si>
    <t xml:space="preserve">As an index of price changes, the CPI is a common and simplified measure, but it is constructed to be representative of the prices faced by private consumers – not government departments. It therefore does not provide a direct measure of cost pressures for any specific area of government spending, and we urge caution in drawing direct conclusions to that effect. We also encourage other researchers to build upon this analysis by taking appropriate account of actual cost pressures in specific areas. </t>
  </si>
  <si>
    <t xml:space="preserve">Instead, an adjustment of government spending on the basis of the CPI is simply to take account of the general change in price levels, according to the most commonly-used price index. At a more technical level, adjustment for the CPI can also be understood as a measure of the opportunity cost of government spending. This is because all government spending is funded out of taxation, and the CPI provides the most comprehensive measure of how such resources would otherwise have been consumed. </t>
  </si>
  <si>
    <t>Population Adjustments</t>
  </si>
  <si>
    <t xml:space="preserve">Historical population figures have been taken from Statistics New Zealand’s Infoshare database, “Estimated Residential Population (Mean Quarter Ended) by Sex (1991+) (Qrtly – Mar/Jun/Sep/Dec)”. Figures to Q2 each year have been used to align more closely with the budget year, as well as the annualised CPI data (as discussed). </t>
  </si>
  <si>
    <t>Population projections figures have also been taken from Statistics New Zealand.</t>
  </si>
  <si>
    <t>Adjustments to Data</t>
  </si>
  <si>
    <t xml:space="preserve">In all instances, more recent revisions of historical data have been used, in order to account for changes in financial reporting. One notable revision occurred in the year ending June 2008, due to the implementation of International Financial Reporting Standards (IFRS). Revised historical data has been used for budget year 2003 onward, due to these previous years being available in the 2008 budget documentation; however, caution is warranted in making comparisons with years for which revised data is not available (2002 and earlier). </t>
  </si>
  <si>
    <t xml:space="preserve">From Budget 2015 onward, fiscal data has been prepared under Public Sector Public Benefit Entities (PBE) accounting standard. Data prior to 2015 has not been revised under this new approach. </t>
  </si>
  <si>
    <t xml:space="preserve">For the forecast fiscal years, both Forecast New Operating Spending and Top-down Expense Adjustments have been allocated to core crown expenditure classes in accordance with the formula set out in the 2016 Fiscal Strategy Model. These shares of both categories are based on historical shares of government spending, and allocating them according to this formula avoids what would be a misleading spending trajectory for specific categories over the medium-term.  </t>
  </si>
  <si>
    <r>
      <t xml:space="preserve">Our time series from 2001 onward is taken from the New Zealand Treasury’s archive of Economic and Fiscal Updates, available </t>
    </r>
    <r>
      <rPr>
        <u/>
        <sz val="11"/>
        <color rgb="FF0000FF"/>
        <rFont val="Georgia"/>
        <family val="1"/>
      </rPr>
      <t>here</t>
    </r>
    <r>
      <rPr>
        <b/>
        <sz val="11"/>
        <color theme="1"/>
        <rFont val="Georgia"/>
        <family val="1"/>
      </rPr>
      <t xml:space="preserve">. </t>
    </r>
    <r>
      <rPr>
        <sz val="11"/>
        <color theme="1"/>
        <rFont val="Georgia"/>
        <family val="1"/>
      </rPr>
      <t xml:space="preserve">Data for years prior to 2001 is from Statistics New Zealand’s </t>
    </r>
    <r>
      <rPr>
        <u/>
        <sz val="11"/>
        <color rgb="FF0000FF"/>
        <rFont val="Georgia"/>
        <family val="1"/>
      </rPr>
      <t>Infoshare data base</t>
    </r>
    <r>
      <rPr>
        <sz val="11"/>
        <color theme="1"/>
        <rFont val="Georgia"/>
        <family val="1"/>
      </rPr>
      <t xml:space="preserve"> (Central Government Accounts - Government Expenditure - June year (Annual-Jun)). </t>
    </r>
  </si>
  <si>
    <t>Description: Aggregate Core Crown expenses 1993-2023, adjusted for new operating spending</t>
  </si>
  <si>
    <t>Percent of GDP using Treasury estimates (HYEFU)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</si>
</sst>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 #,##0_-;\-* #,##0_-;_-* &quot;-&quot;??_-;_-@_-"/>
    <numFmt numFmtId="165" formatCode="0.0%"/>
    <numFmt numFmtId="166" formatCode="_-* #,##0.0000_-;\-* #,##0.0000_-;_-* &quot;-&quot;??_-;_-@_-"/>
    <numFmt numFmtId="167" formatCode="0.0"/>
    <numFmt numFmtId="168" formatCode="#,##0.000"/>
    <numFmt numFmtId="169" formatCode="#,###,;[Red]\-#,###,;0"/>
    <numFmt numFmtId="170" formatCode="#,###,##0;\(#,###,##0\)"/>
    <numFmt numFmtId="171" formatCode="&quot;$&quot;#,###,##0;\(&quot;$&quot;#,###,##0\)"/>
    <numFmt numFmtId="172" formatCode="#,###.00%;\(#,##0.00%\)"/>
    <numFmt numFmtId="173" formatCode="mmm"/>
    <numFmt numFmtId="174" formatCode="General_)"/>
    <numFmt numFmtId="175" formatCode="0.000"/>
    <numFmt numFmtId="176" formatCode="#,##0_);\(\ #,##0\);\ &quot;..  &quot;"/>
    <numFmt numFmtId="177" formatCode="#,##0_);\(#,##0\);&quot;..  &quot;"/>
  </numFmts>
  <fonts count="8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color theme="1"/>
      <name val="Calibri"/>
      <family val="2"/>
    </font>
    <font>
      <sz val="1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F0000"/>
      <name val="Calibri"/>
      <family val="2"/>
      <scheme val="minor"/>
    </font>
    <font>
      <sz val="10"/>
      <name val="Arial"/>
      <family val="2"/>
    </font>
    <font>
      <b/>
      <sz val="9"/>
      <name val="Arial"/>
      <family val="2"/>
    </font>
    <font>
      <sz val="8"/>
      <name val="Arial"/>
      <family val="2"/>
    </font>
    <font>
      <sz val="10"/>
      <name val="Times New Roman"/>
    </font>
    <font>
      <sz val="10"/>
      <name val="MS Sans Serif"/>
      <family val="2"/>
    </font>
    <font>
      <sz val="8"/>
      <name val="Helv"/>
    </font>
    <font>
      <sz val="10"/>
      <name val="MS Sans Serif"/>
    </font>
    <font>
      <sz val="11"/>
      <color rgb="FF9C6500"/>
      <name val="Calibri"/>
      <family val="2"/>
      <scheme val="minor"/>
    </font>
    <font>
      <u/>
      <sz val="11"/>
      <color rgb="FF0066AA"/>
      <name val="Calibri"/>
      <family val="2"/>
      <scheme val="minor"/>
    </font>
    <font>
      <u/>
      <sz val="10"/>
      <color theme="10"/>
      <name val="Arial"/>
      <family val="2"/>
    </font>
    <font>
      <sz val="9.5"/>
      <color rgb="FF000000"/>
      <name val="Albany AMT"/>
    </font>
    <font>
      <u/>
      <sz val="11"/>
      <color theme="10"/>
      <name val="Calibri"/>
      <family val="2"/>
    </font>
    <font>
      <sz val="10"/>
      <name val="Helv"/>
    </font>
    <font>
      <sz val="9"/>
      <name val="Times New Roman"/>
      <family val="1"/>
    </font>
    <font>
      <sz val="9"/>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Arial"/>
      <family val="2"/>
    </font>
    <font>
      <b/>
      <sz val="10"/>
      <name val="MS Sans Serif"/>
      <family val="2"/>
    </font>
    <font>
      <i/>
      <sz val="10"/>
      <name val="Arial"/>
      <family val="2"/>
    </font>
    <font>
      <b/>
      <sz val="10"/>
      <color indexed="32"/>
      <name val="Arial"/>
      <family val="2"/>
    </font>
    <font>
      <sz val="11"/>
      <color theme="1"/>
      <name val="Arial Narrow"/>
      <family val="2"/>
    </font>
    <font>
      <i/>
      <sz val="9"/>
      <color indexed="0"/>
      <name val="Arial"/>
      <family val="2"/>
    </font>
    <font>
      <b/>
      <sz val="14"/>
      <color indexed="0"/>
      <name val="Calibri"/>
      <family val="2"/>
    </font>
    <font>
      <b/>
      <i/>
      <sz val="11"/>
      <color indexed="0"/>
      <name val="Calibri"/>
      <family val="2"/>
    </font>
    <font>
      <sz val="10"/>
      <color indexed="0"/>
      <name val="Arial"/>
      <family val="2"/>
    </font>
    <font>
      <sz val="10"/>
      <color indexed="4"/>
      <name val="Calibri"/>
      <family val="2"/>
    </font>
    <font>
      <sz val="12"/>
      <color theme="1"/>
      <name val="Calibri"/>
      <family val="2"/>
      <scheme val="minor"/>
    </font>
    <font>
      <u/>
      <sz val="9.9"/>
      <color theme="10"/>
      <name val="Calibri"/>
      <family val="2"/>
    </font>
    <font>
      <sz val="10"/>
      <name val="Courier"/>
      <family val="3"/>
    </font>
    <font>
      <sz val="9"/>
      <name val="Times"/>
      <family val="1"/>
    </font>
    <font>
      <i/>
      <sz val="8"/>
      <name val="Tms Rmn"/>
    </font>
    <font>
      <b/>
      <sz val="8"/>
      <name val="Tms Rmn"/>
    </font>
    <font>
      <u/>
      <sz val="12"/>
      <color theme="10"/>
      <name val="Calibri"/>
      <family val="2"/>
    </font>
    <font>
      <u/>
      <sz val="11"/>
      <color theme="10"/>
      <name val="Calibri"/>
      <family val="2"/>
      <scheme val="minor"/>
    </font>
    <font>
      <sz val="12"/>
      <name val="Arial"/>
      <family val="2"/>
    </font>
    <font>
      <sz val="11"/>
      <color rgb="FFFF0000"/>
      <name val="Calibri"/>
      <family val="2"/>
    </font>
    <font>
      <sz val="9"/>
      <color theme="1"/>
      <name val="Arial"/>
      <family val="2"/>
    </font>
    <font>
      <sz val="11"/>
      <color rgb="FF333333"/>
      <name val="Arial"/>
      <family val="2"/>
    </font>
    <font>
      <sz val="10"/>
      <color theme="1"/>
      <name val="Verdana"/>
      <family val="2"/>
    </font>
    <font>
      <sz val="11"/>
      <color theme="0" tint="-0.24994659260841701"/>
      <name val="Calibri"/>
      <family val="2"/>
      <scheme val="minor"/>
    </font>
    <font>
      <b/>
      <sz val="12"/>
      <name val="Arial"/>
      <family val="2"/>
    </font>
    <font>
      <sz val="11"/>
      <color theme="1"/>
      <name val="Arial"/>
      <family val="2"/>
    </font>
    <font>
      <sz val="11"/>
      <name val="Calibri"/>
      <family val="2"/>
      <scheme val="minor"/>
    </font>
    <font>
      <sz val="11"/>
      <color theme="1"/>
      <name val="Georgia"/>
      <family val="1"/>
    </font>
    <font>
      <b/>
      <u/>
      <sz val="11"/>
      <color theme="1"/>
      <name val="Georgia"/>
      <family val="1"/>
    </font>
    <font>
      <u/>
      <sz val="11"/>
      <color rgb="FF0000FF"/>
      <name val="Georgia"/>
      <family val="1"/>
    </font>
    <font>
      <b/>
      <sz val="11"/>
      <color theme="1"/>
      <name val="Georgia"/>
      <family val="1"/>
    </font>
  </fonts>
  <fills count="6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31"/>
        <bgColor indexed="8"/>
      </patternFill>
    </fill>
    <fill>
      <patternFill patternType="solid">
        <fgColor indexed="43"/>
        <bgColor indexed="8"/>
      </patternFill>
    </fill>
    <fill>
      <patternFill patternType="solid">
        <fgColor indexed="8"/>
      </patternFill>
    </fill>
  </fills>
  <borders count="44">
    <border>
      <left/>
      <right/>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right/>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bottom/>
      <diagonal/>
    </border>
    <border>
      <left style="thin">
        <color theme="0" tint="-0.2499465926084170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B0F0"/>
      </top>
      <bottom/>
      <diagonal/>
    </border>
    <border>
      <left/>
      <right/>
      <top/>
      <bottom style="medium">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medium">
        <color auto="1"/>
      </bottom>
      <diagonal/>
    </border>
    <border>
      <left style="thin">
        <color theme="0" tint="-0.24994659260841701"/>
      </left>
      <right style="thin">
        <color theme="0" tint="-0.24994659260841701"/>
      </right>
      <top style="thin">
        <color indexed="64"/>
      </top>
      <bottom style="thin">
        <color auto="1"/>
      </bottom>
      <diagonal/>
    </border>
    <border>
      <left style="thin">
        <color auto="1"/>
      </left>
      <right style="thin">
        <color theme="0" tint="-0.24994659260841701"/>
      </right>
      <top style="thin">
        <color indexed="64"/>
      </top>
      <bottom style="thin">
        <color auto="1"/>
      </bottom>
      <diagonal/>
    </border>
    <border>
      <left style="thin">
        <color theme="0" tint="-0.24994659260841701"/>
      </left>
      <right style="thin">
        <color auto="1"/>
      </right>
      <top style="thin">
        <color auto="1"/>
      </top>
      <bottom style="thin">
        <color indexed="64"/>
      </bottom>
      <diagonal/>
    </border>
    <border>
      <left/>
      <right/>
      <top style="thin">
        <color indexed="64"/>
      </top>
      <bottom style="thin">
        <color auto="1"/>
      </bottom>
      <diagonal/>
    </border>
  </borders>
  <cellStyleXfs count="2434">
    <xf numFmtId="0" fontId="0" fillId="0" borderId="0"/>
    <xf numFmtId="43" fontId="1" fillId="0" borderId="0" applyFont="0" applyFill="0" applyBorder="0" applyAlignment="0" applyProtection="0"/>
    <xf numFmtId="9" fontId="1" fillId="0" borderId="0" applyFont="0" applyFill="0" applyBorder="0" applyAlignment="0" applyProtection="0"/>
    <xf numFmtId="38" fontId="6" fillId="0" borderId="0"/>
    <xf numFmtId="38" fontId="6" fillId="0" borderId="0"/>
    <xf numFmtId="0" fontId="7" fillId="0" borderId="0" applyNumberFormat="0" applyFill="0" applyBorder="0" applyAlignment="0" applyProtection="0"/>
    <xf numFmtId="0" fontId="8" fillId="0" borderId="14" applyNumberFormat="0" applyFill="0" applyAlignment="0" applyProtection="0"/>
    <xf numFmtId="0" fontId="9" fillId="0" borderId="15" applyNumberFormat="0" applyFill="0" applyAlignment="0" applyProtection="0"/>
    <xf numFmtId="0" fontId="10" fillId="0" borderId="1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7" applyNumberFormat="0" applyAlignment="0" applyProtection="0"/>
    <xf numFmtId="0" fontId="15" fillId="7" borderId="18" applyNumberFormat="0" applyAlignment="0" applyProtection="0"/>
    <xf numFmtId="0" fontId="16" fillId="7" borderId="17" applyNumberFormat="0" applyAlignment="0" applyProtection="0"/>
    <xf numFmtId="0" fontId="17" fillId="0" borderId="19" applyNumberFormat="0" applyFill="0" applyAlignment="0" applyProtection="0"/>
    <xf numFmtId="0" fontId="18" fillId="8" borderId="20" applyNumberFormat="0" applyAlignment="0" applyProtection="0"/>
    <xf numFmtId="0" fontId="2" fillId="0" borderId="0" applyNumberFormat="0" applyFill="0" applyBorder="0" applyAlignment="0" applyProtection="0"/>
    <xf numFmtId="0" fontId="1" fillId="9" borderId="21" applyNumberFormat="0" applyFont="0" applyAlignment="0" applyProtection="0"/>
    <xf numFmtId="0" fontId="19" fillId="0" borderId="0" applyNumberFormat="0" applyFill="0" applyBorder="0" applyAlignment="0" applyProtection="0"/>
    <xf numFmtId="0" fontId="3" fillId="0" borderId="22"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0" borderId="0"/>
    <xf numFmtId="0" fontId="24" fillId="0" borderId="0"/>
    <xf numFmtId="38" fontId="25" fillId="0" borderId="0"/>
    <xf numFmtId="43" fontId="22" fillId="0" borderId="0" applyFont="0" applyFill="0" applyBorder="0" applyAlignment="0" applyProtection="0"/>
    <xf numFmtId="43" fontId="2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38" fontId="27" fillId="0" borderId="0"/>
    <xf numFmtId="0" fontId="6" fillId="0" borderId="0"/>
    <xf numFmtId="0" fontId="22"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8" fillId="0" borderId="0"/>
    <xf numFmtId="0" fontId="1" fillId="0" borderId="0"/>
    <xf numFmtId="0" fontId="1" fillId="0" borderId="0"/>
    <xf numFmtId="9" fontId="1" fillId="0" borderId="0" applyFont="0" applyFill="0" applyBorder="0" applyAlignment="0" applyProtection="0"/>
    <xf numFmtId="0" fontId="1" fillId="0" borderId="0"/>
    <xf numFmtId="0" fontId="26" fillId="0" borderId="0"/>
    <xf numFmtId="0" fontId="1" fillId="0" borderId="0"/>
    <xf numFmtId="9" fontId="2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28" fillId="0" borderId="0" applyFont="0" applyFill="0" applyBorder="0" applyAlignment="0" applyProtection="0"/>
    <xf numFmtId="0" fontId="29" fillId="5" borderId="0" applyNumberFormat="0" applyBorder="0" applyAlignment="0" applyProtection="0"/>
    <xf numFmtId="0" fontId="33" fillId="0" borderId="0" applyNumberFormat="0" applyFill="0" applyBorder="0" applyAlignment="0" applyProtection="0">
      <alignment vertical="top"/>
      <protection locked="0"/>
    </xf>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6" fillId="0" borderId="0"/>
    <xf numFmtId="0" fontId="30" fillId="0" borderId="0" applyNumberFormat="0" applyFill="0" applyBorder="0" applyAlignment="0" applyProtection="0"/>
    <xf numFmtId="0" fontId="32" fillId="0" borderId="0"/>
    <xf numFmtId="9" fontId="22" fillId="0" borderId="0" applyFont="0" applyFill="0" applyBorder="0" applyAlignment="0" applyProtection="0"/>
    <xf numFmtId="0" fontId="34" fillId="0" borderId="0"/>
    <xf numFmtId="0" fontId="22" fillId="0" borderId="0"/>
    <xf numFmtId="3" fontId="35" fillId="0" borderId="0"/>
    <xf numFmtId="0" fontId="36" fillId="0" borderId="0"/>
    <xf numFmtId="0" fontId="22" fillId="0" borderId="0"/>
    <xf numFmtId="2" fontId="26" fillId="0" borderId="0">
      <alignment horizontal="center"/>
    </xf>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3" fillId="34" borderId="28" applyNumberFormat="0" applyProtection="0">
      <alignment horizontal="center" vertical="top" wrapText="1"/>
    </xf>
    <xf numFmtId="0" fontId="23" fillId="1" borderId="29" applyNumberFormat="0" applyProtection="0">
      <alignment vertical="top" wrapText="1"/>
    </xf>
    <xf numFmtId="168" fontId="36" fillId="0" borderId="27" applyFill="0" applyProtection="0">
      <alignment horizontal="right" vertical="top"/>
    </xf>
    <xf numFmtId="168" fontId="23" fillId="0" borderId="28" applyFill="0" applyProtection="0">
      <alignment horizontal="right" vertical="top"/>
    </xf>
    <xf numFmtId="14" fontId="22" fillId="0" borderId="0" applyFont="0" applyFill="0" applyBorder="0" applyAlignment="0" applyProtection="0"/>
    <xf numFmtId="37" fontId="23" fillId="0" borderId="0">
      <alignment wrapText="1"/>
    </xf>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0" fontId="42" fillId="54" borderId="31"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6" fillId="0" borderId="33"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22" fillId="56" borderId="36" applyNumberFormat="0" applyFon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54" fillId="0" borderId="0" applyNumberFormat="0" applyFill="0" applyBorder="0" applyAlignment="0" applyProtection="0"/>
    <xf numFmtId="0" fontId="24" fillId="0" borderId="0" applyNumberForma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38" fontId="24" fillId="57" borderId="0" applyNumberFormat="0" applyBorder="0" applyAlignment="0" applyProtection="0"/>
    <xf numFmtId="0" fontId="31" fillId="0" borderId="0" applyNumberFormat="0" applyFill="0" applyBorder="0" applyAlignment="0" applyProtection="0">
      <alignment vertical="top"/>
      <protection locked="0"/>
    </xf>
    <xf numFmtId="10" fontId="24" fillId="58" borderId="28" applyNumberFormat="0" applyBorder="0" applyAlignment="0" applyProtection="0"/>
    <xf numFmtId="0" fontId="36" fillId="0" borderId="0"/>
    <xf numFmtId="0" fontId="36" fillId="0" borderId="0"/>
    <xf numFmtId="0" fontId="36" fillId="0" borderId="0"/>
    <xf numFmtId="0" fontId="36" fillId="0" borderId="0"/>
    <xf numFmtId="169" fontId="6" fillId="0" borderId="0" applyProtection="0"/>
    <xf numFmtId="10" fontId="22"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55" fillId="0" borderId="24">
      <alignment horizontal="center"/>
    </xf>
    <xf numFmtId="3" fontId="26" fillId="0" borderId="0" applyFont="0" applyFill="0" applyBorder="0" applyAlignment="0" applyProtection="0"/>
    <xf numFmtId="0" fontId="26" fillId="59" borderId="0" applyNumberFormat="0" applyFont="0" applyBorder="0" applyAlignment="0" applyProtection="0"/>
    <xf numFmtId="0" fontId="56" fillId="0" borderId="0" applyNumberFormat="0" applyFill="0" applyBorder="0" applyAlignment="0" applyProtection="0"/>
    <xf numFmtId="0" fontId="57" fillId="60" borderId="0" applyNumberFormat="0" applyBorder="0">
      <alignment horizontal="left"/>
      <protection locked="0"/>
    </xf>
    <xf numFmtId="0" fontId="22" fillId="61" borderId="0" applyNumberFormat="0" applyFont="0" applyBorder="0" applyAlignment="0">
      <protection locked="0"/>
    </xf>
    <xf numFmtId="43" fontId="1" fillId="0" borderId="0" applyFont="0" applyFill="0" applyBorder="0" applyAlignment="0" applyProtection="0"/>
    <xf numFmtId="43" fontId="1" fillId="0" borderId="0" applyFont="0" applyFill="0" applyBorder="0" applyAlignment="0" applyProtection="0"/>
    <xf numFmtId="170" fontId="59" fillId="0" borderId="0"/>
    <xf numFmtId="171" fontId="59" fillId="0" borderId="0"/>
    <xf numFmtId="172" fontId="59" fillId="0" borderId="0"/>
    <xf numFmtId="0" fontId="1" fillId="0" borderId="0"/>
    <xf numFmtId="0" fontId="59" fillId="0" borderId="0"/>
    <xf numFmtId="0" fontId="60" fillId="0" borderId="0"/>
    <xf numFmtId="0" fontId="61" fillId="0" borderId="0"/>
    <xf numFmtId="0" fontId="62" fillId="62" borderId="0"/>
    <xf numFmtId="0" fontId="63" fillId="0" borderId="0"/>
    <xf numFmtId="0" fontId="63" fillId="0" borderId="0"/>
    <xf numFmtId="0" fontId="1" fillId="0" borderId="0"/>
    <xf numFmtId="0" fontId="58" fillId="0" borderId="0"/>
    <xf numFmtId="0" fontId="22" fillId="0" borderId="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6" fillId="0" borderId="25">
      <alignment horizontal="center" vertical="center"/>
    </xf>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0" fontId="41" fillId="53" borderId="30"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4" fontId="22" fillId="0" borderId="0" applyFont="0" applyFill="0" applyBorder="0" applyAlignment="0" applyProtection="0"/>
    <xf numFmtId="167" fontId="6" fillId="0" borderId="0" applyBorder="0"/>
    <xf numFmtId="167" fontId="6" fillId="0" borderId="26"/>
    <xf numFmtId="0" fontId="65" fillId="0" borderId="0" applyNumberFormat="0" applyFill="0" applyBorder="0" applyAlignment="0" applyProtection="0">
      <alignment vertical="top"/>
      <protection locked="0"/>
    </xf>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0" fontId="48" fillId="40" borderId="30" applyNumberFormat="0" applyAlignment="0" applyProtection="0"/>
    <xf numFmtId="173"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66"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67" fillId="0" borderId="0"/>
    <xf numFmtId="0" fontId="22" fillId="0" borderId="0"/>
    <xf numFmtId="0" fontId="22" fillId="0" borderId="0"/>
    <xf numFmtId="0" fontId="6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alignment horizontal="left"/>
    </xf>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0" fontId="51" fillId="53" borderId="37" applyNumberFormat="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6" fillId="0" borderId="5">
      <alignment horizontal="center" vertical="center"/>
    </xf>
    <xf numFmtId="0" fontId="68" fillId="0" borderId="0"/>
    <xf numFmtId="0" fontId="69" fillId="0" borderId="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2" fillId="0" borderId="0"/>
    <xf numFmtId="43" fontId="1" fillId="0" borderId="0" applyFont="0" applyFill="0" applyBorder="0" applyAlignment="0" applyProtection="0"/>
    <xf numFmtId="44" fontId="1" fillId="0" borderId="0" applyFont="0" applyFill="0" applyBorder="0" applyAlignment="0" applyProtection="0"/>
    <xf numFmtId="0" fontId="22" fillId="0" borderId="0"/>
    <xf numFmtId="3" fontId="35" fillId="0" borderId="0"/>
    <xf numFmtId="0" fontId="1" fillId="0" borderId="0"/>
    <xf numFmtId="0" fontId="70" fillId="0" borderId="0" applyNumberFormat="0" applyFill="0" applyBorder="0" applyAlignment="0" applyProtection="0">
      <alignment vertical="top"/>
      <protection locked="0"/>
    </xf>
    <xf numFmtId="0" fontId="64" fillId="0" borderId="0"/>
    <xf numFmtId="0" fontId="22" fillId="0" borderId="0"/>
    <xf numFmtId="0" fontId="22" fillId="0" borderId="0"/>
    <xf numFmtId="43" fontId="64" fillId="0" borderId="0" applyFont="0" applyFill="0" applyBorder="0" applyAlignment="0" applyProtection="0"/>
    <xf numFmtId="0" fontId="71" fillId="0" borderId="0" applyNumberFormat="0" applyFill="0" applyBorder="0" applyAlignment="0" applyProtection="0"/>
    <xf numFmtId="38" fontId="6" fillId="0" borderId="0"/>
    <xf numFmtId="38" fontId="6" fillId="0" borderId="0"/>
    <xf numFmtId="38" fontId="6" fillId="0" borderId="0"/>
    <xf numFmtId="38" fontId="6" fillId="0" borderId="0"/>
    <xf numFmtId="38" fontId="6" fillId="0" borderId="0"/>
    <xf numFmtId="38" fontId="6" fillId="0" borderId="0"/>
    <xf numFmtId="38" fontId="6" fillId="0" borderId="0"/>
    <xf numFmtId="38" fontId="6" fillId="0" borderId="0"/>
    <xf numFmtId="0" fontId="1" fillId="0" borderId="0"/>
    <xf numFmtId="0" fontId="1" fillId="0" borderId="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3" fillId="0" borderId="0" applyNumberFormat="0" applyFill="0" applyBorder="0" applyAlignment="0" applyProtection="0">
      <alignment vertical="top"/>
      <protection locked="0"/>
    </xf>
    <xf numFmtId="0" fontId="1"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 fillId="0" borderId="0"/>
    <xf numFmtId="0" fontId="58" fillId="0" borderId="0"/>
    <xf numFmtId="0" fontId="1" fillId="9" borderId="21" applyNumberFormat="0" applyFont="0" applyAlignment="0" applyProtection="0"/>
    <xf numFmtId="0" fontId="1" fillId="9" borderId="21" applyNumberFormat="0" applyFont="0" applyAlignment="0" applyProtection="0"/>
    <xf numFmtId="9" fontId="6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6"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 fillId="9" borderId="21" applyNumberFormat="0" applyFont="0" applyAlignment="0" applyProtection="0"/>
    <xf numFmtId="0" fontId="1" fillId="9" borderId="21" applyNumberFormat="0" applyFont="0" applyAlignment="0" applyProtection="0"/>
    <xf numFmtId="0" fontId="1" fillId="9" borderId="21" applyNumberFormat="0" applyFont="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2" fillId="0" borderId="0" applyFont="0" applyFill="0" applyBorder="0" applyAlignment="0" applyProtection="0"/>
    <xf numFmtId="43" fontId="38" fillId="0" borderId="0" applyFont="0" applyFill="0" applyBorder="0" applyAlignment="0" applyProtection="0"/>
    <xf numFmtId="0" fontId="1" fillId="9" borderId="21" applyNumberFormat="0" applyFont="0" applyAlignment="0" applyProtection="0"/>
    <xf numFmtId="0" fontId="6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6" fillId="0" borderId="0" applyFont="0" applyFill="0" applyBorder="0" applyAlignment="0" applyProtection="0"/>
    <xf numFmtId="0" fontId="22" fillId="0" borderId="0"/>
    <xf numFmtId="0" fontId="1" fillId="0" borderId="0"/>
    <xf numFmtId="0" fontId="76" fillId="0" borderId="0"/>
    <xf numFmtId="0" fontId="24"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0" fontId="36" fillId="0" borderId="0"/>
    <xf numFmtId="0" fontId="24" fillId="0" borderId="0"/>
    <xf numFmtId="0" fontId="24" fillId="0" borderId="0"/>
    <xf numFmtId="0" fontId="22" fillId="0" borderId="0"/>
    <xf numFmtId="0" fontId="2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7" fillId="0" borderId="0" applyNumberFormat="0" applyFill="0" applyBorder="0" applyAlignment="0"/>
    <xf numFmtId="3" fontId="35" fillId="0" borderId="0"/>
    <xf numFmtId="0" fontId="22" fillId="0" borderId="0"/>
    <xf numFmtId="38" fontId="25" fillId="0" borderId="0"/>
    <xf numFmtId="38" fontId="25" fillId="0" borderId="0"/>
    <xf numFmtId="38" fontId="6" fillId="0" borderId="0"/>
  </cellStyleXfs>
  <cellXfs count="95">
    <xf numFmtId="0" fontId="0" fillId="0" borderId="0" xfId="0"/>
    <xf numFmtId="0" fontId="0" fillId="2" borderId="4" xfId="0" applyFill="1" applyBorder="1"/>
    <xf numFmtId="164" fontId="0" fillId="2" borderId="7" xfId="1" applyNumberFormat="1" applyFont="1" applyFill="1" applyBorder="1"/>
    <xf numFmtId="165" fontId="0" fillId="0" borderId="0" xfId="2" applyNumberFormat="1" applyFont="1" applyBorder="1"/>
    <xf numFmtId="164" fontId="0" fillId="2" borderId="2" xfId="1" applyNumberFormat="1" applyFont="1" applyFill="1" applyBorder="1"/>
    <xf numFmtId="164" fontId="0" fillId="0" borderId="0" xfId="1" applyNumberFormat="1" applyFont="1"/>
    <xf numFmtId="164" fontId="0" fillId="2" borderId="9" xfId="1" applyNumberFormat="1" applyFont="1" applyFill="1" applyBorder="1"/>
    <xf numFmtId="43" fontId="0" fillId="0" borderId="0" xfId="1" applyNumberFormat="1" applyFont="1"/>
    <xf numFmtId="0" fontId="3" fillId="0" borderId="0" xfId="0" applyFont="1"/>
    <xf numFmtId="0" fontId="0" fillId="0" borderId="0" xfId="0" applyProtection="1">
      <protection locked="0"/>
    </xf>
    <xf numFmtId="164" fontId="4" fillId="2" borderId="3" xfId="1" applyNumberFormat="1" applyFont="1" applyFill="1" applyBorder="1" applyAlignment="1" applyProtection="1">
      <protection locked="0"/>
    </xf>
    <xf numFmtId="164" fontId="0" fillId="2" borderId="6" xfId="1" applyNumberFormat="1" applyFont="1" applyFill="1" applyBorder="1" applyProtection="1">
      <protection locked="0"/>
    </xf>
    <xf numFmtId="164" fontId="0" fillId="2" borderId="1" xfId="1" applyNumberFormat="1" applyFont="1" applyFill="1" applyBorder="1" applyProtection="1">
      <protection locked="0"/>
    </xf>
    <xf numFmtId="164" fontId="0" fillId="2" borderId="8" xfId="1" applyNumberFormat="1" applyFont="1" applyFill="1" applyBorder="1" applyProtection="1">
      <protection locked="0"/>
    </xf>
    <xf numFmtId="164" fontId="0" fillId="2" borderId="10" xfId="1" applyNumberFormat="1" applyFont="1" applyFill="1" applyBorder="1" applyProtection="1">
      <protection locked="0"/>
    </xf>
    <xf numFmtId="164" fontId="0" fillId="0" borderId="0" xfId="1" applyNumberFormat="1" applyFont="1" applyProtection="1">
      <protection locked="0"/>
    </xf>
    <xf numFmtId="0" fontId="5" fillId="0" borderId="0" xfId="0" applyFont="1" applyProtection="1">
      <protection locked="0"/>
    </xf>
    <xf numFmtId="164" fontId="0" fillId="2" borderId="12" xfId="1" applyNumberFormat="1" applyFont="1" applyFill="1" applyBorder="1" applyProtection="1">
      <protection locked="0"/>
    </xf>
    <xf numFmtId="0" fontId="2" fillId="0" borderId="13" xfId="0" applyFont="1" applyBorder="1"/>
    <xf numFmtId="0" fontId="2" fillId="0" borderId="5" xfId="0" applyFont="1" applyBorder="1"/>
    <xf numFmtId="164" fontId="0" fillId="2" borderId="11" xfId="1" applyNumberFormat="1" applyFont="1" applyFill="1" applyBorder="1"/>
    <xf numFmtId="0" fontId="21" fillId="0" borderId="0" xfId="0" applyFont="1"/>
    <xf numFmtId="1" fontId="0" fillId="0" borderId="0" xfId="0" applyNumberFormat="1"/>
    <xf numFmtId="0" fontId="0" fillId="0" borderId="0" xfId="0"/>
    <xf numFmtId="3" fontId="0" fillId="0" borderId="0" xfId="0" applyNumberFormat="1"/>
    <xf numFmtId="9" fontId="0" fillId="2" borderId="2" xfId="2" applyFont="1" applyFill="1" applyBorder="1"/>
    <xf numFmtId="9" fontId="0" fillId="2" borderId="9" xfId="2" applyFont="1" applyFill="1" applyBorder="1"/>
    <xf numFmtId="0" fontId="0" fillId="0" borderId="0" xfId="0"/>
    <xf numFmtId="0" fontId="0" fillId="0" borderId="23" xfId="0" applyBorder="1"/>
    <xf numFmtId="166" fontId="0" fillId="2" borderId="2" xfId="1" applyNumberFormat="1" applyFont="1" applyFill="1" applyBorder="1"/>
    <xf numFmtId="0" fontId="0" fillId="0" borderId="0" xfId="0" applyAlignment="1">
      <alignment vertical="center"/>
    </xf>
    <xf numFmtId="2" fontId="0" fillId="0" borderId="0" xfId="0" applyNumberFormat="1"/>
    <xf numFmtId="9" fontId="0" fillId="0" borderId="0" xfId="2" applyFont="1"/>
    <xf numFmtId="0" fontId="0" fillId="0" borderId="0" xfId="0"/>
    <xf numFmtId="0" fontId="0" fillId="0" borderId="0" xfId="0" applyNumberFormat="1"/>
    <xf numFmtId="10" fontId="0" fillId="0" borderId="0" xfId="0" applyNumberFormat="1"/>
    <xf numFmtId="0" fontId="0" fillId="0" borderId="0" xfId="2" applyNumberFormat="1" applyFont="1"/>
    <xf numFmtId="9" fontId="2" fillId="0" borderId="0" xfId="2" applyFont="1"/>
    <xf numFmtId="0" fontId="2" fillId="0" borderId="0" xfId="2" applyNumberFormat="1" applyFont="1"/>
    <xf numFmtId="165" fontId="2" fillId="0" borderId="0" xfId="0" applyNumberFormat="1" applyFont="1"/>
    <xf numFmtId="3" fontId="2" fillId="0" borderId="0" xfId="0" applyNumberFormat="1" applyFont="1"/>
    <xf numFmtId="175" fontId="0" fillId="0" borderId="0" xfId="0" applyNumberFormat="1"/>
    <xf numFmtId="0" fontId="73" fillId="0" borderId="0" xfId="0" applyFont="1" applyProtection="1">
      <protection locked="0"/>
    </xf>
    <xf numFmtId="38" fontId="72" fillId="0" borderId="0" xfId="2237" applyNumberFormat="1" applyFont="1" applyFill="1" applyBorder="1" applyAlignment="1"/>
    <xf numFmtId="38" fontId="72" fillId="0" borderId="0" xfId="2237" applyNumberFormat="1" applyFont="1" applyFill="1" applyBorder="1" applyAlignment="1">
      <alignment horizontal="left"/>
    </xf>
    <xf numFmtId="38" fontId="72" fillId="0" borderId="0" xfId="2238" applyNumberFormat="1" applyFont="1" applyFill="1" applyBorder="1" applyAlignment="1"/>
    <xf numFmtId="1" fontId="5" fillId="0" borderId="0" xfId="0" applyNumberFormat="1" applyFont="1" applyProtection="1">
      <protection locked="0"/>
    </xf>
    <xf numFmtId="1" fontId="5" fillId="0" borderId="0" xfId="0" applyNumberFormat="1" applyFont="1" applyProtection="1"/>
    <xf numFmtId="1" fontId="73" fillId="0" borderId="0" xfId="0" applyNumberFormat="1" applyFont="1" applyProtection="1">
      <protection locked="0"/>
    </xf>
    <xf numFmtId="165" fontId="74" fillId="0" borderId="0" xfId="2" applyNumberFormat="1" applyFont="1" applyFill="1"/>
    <xf numFmtId="10" fontId="75" fillId="0" borderId="0" xfId="0" applyNumberFormat="1" applyFont="1"/>
    <xf numFmtId="0" fontId="0" fillId="0" borderId="0" xfId="0"/>
    <xf numFmtId="0" fontId="3" fillId="0" borderId="0" xfId="0" applyFont="1"/>
    <xf numFmtId="37" fontId="78" fillId="0" borderId="39" xfId="0" applyNumberFormat="1" applyFont="1" applyFill="1" applyBorder="1" applyAlignment="1">
      <alignment horizontal="right"/>
    </xf>
    <xf numFmtId="177" fontId="72" fillId="0" borderId="0" xfId="0" applyNumberFormat="1" applyFont="1" applyFill="1" applyBorder="1" applyAlignment="1">
      <alignment horizontal="right"/>
    </xf>
    <xf numFmtId="38" fontId="72" fillId="0" borderId="0" xfId="0" applyNumberFormat="1" applyFont="1" applyFill="1"/>
    <xf numFmtId="37" fontId="72" fillId="0" borderId="0" xfId="0" applyNumberFormat="1" applyFont="1" applyFill="1" applyAlignment="1">
      <alignment horizontal="right"/>
    </xf>
    <xf numFmtId="175" fontId="74" fillId="2" borderId="0" xfId="0" applyNumberFormat="1" applyFont="1" applyFill="1"/>
    <xf numFmtId="175" fontId="74" fillId="2" borderId="0" xfId="0" applyNumberFormat="1" applyFont="1" applyFill="1" applyBorder="1" applyAlignment="1">
      <alignment horizontal="right" vertical="top" wrapText="1"/>
    </xf>
    <xf numFmtId="0" fontId="79" fillId="0" borderId="0" xfId="0" applyFont="1"/>
    <xf numFmtId="176" fontId="0" fillId="0" borderId="0" xfId="0" applyNumberFormat="1"/>
    <xf numFmtId="1" fontId="79" fillId="0" borderId="0" xfId="0" applyNumberFormat="1" applyFont="1"/>
    <xf numFmtId="167" fontId="0" fillId="0" borderId="0" xfId="0" applyNumberFormat="1"/>
    <xf numFmtId="164" fontId="0" fillId="0" borderId="0" xfId="0" applyNumberFormat="1"/>
    <xf numFmtId="164" fontId="0" fillId="0" borderId="0" xfId="1" applyNumberFormat="1" applyFont="1" applyProtection="1"/>
    <xf numFmtId="165" fontId="0" fillId="0" borderId="0" xfId="0" applyNumberFormat="1" applyFont="1"/>
    <xf numFmtId="165" fontId="0" fillId="0" borderId="0" xfId="0" applyNumberFormat="1" applyFont="1" applyFill="1" applyBorder="1"/>
    <xf numFmtId="0" fontId="0" fillId="0" borderId="0" xfId="0" applyFont="1"/>
    <xf numFmtId="176" fontId="80" fillId="0" borderId="0" xfId="0" applyNumberFormat="1" applyFont="1" applyFill="1" applyBorder="1" applyAlignment="1">
      <alignment horizontal="right"/>
    </xf>
    <xf numFmtId="37" fontId="80" fillId="0" borderId="0" xfId="0" applyNumberFormat="1" applyFont="1" applyFill="1" applyBorder="1" applyAlignment="1">
      <alignment horizontal="righ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wrapText="1"/>
    </xf>
    <xf numFmtId="0" fontId="3" fillId="0" borderId="0" xfId="0" applyFont="1" applyAlignment="1">
      <alignment vertical="center"/>
    </xf>
    <xf numFmtId="0" fontId="82" fillId="0" borderId="0" xfId="0" applyFont="1" applyAlignment="1">
      <alignment horizontal="justify" vertical="top"/>
    </xf>
    <xf numFmtId="0" fontId="81" fillId="0" borderId="0" xfId="0" applyFont="1" applyAlignment="1">
      <alignment vertical="top"/>
    </xf>
    <xf numFmtId="0" fontId="81" fillId="0" borderId="0" xfId="0" applyFont="1" applyAlignment="1">
      <alignment horizontal="justify" vertical="top"/>
    </xf>
    <xf numFmtId="0" fontId="84" fillId="0" borderId="0" xfId="0" applyFont="1" applyAlignment="1">
      <alignment horizontal="justify" vertical="top"/>
    </xf>
    <xf numFmtId="0" fontId="81" fillId="0" borderId="0" xfId="0" applyFont="1" applyFill="1" applyAlignment="1">
      <alignment vertical="top" wrapText="1"/>
    </xf>
    <xf numFmtId="164" fontId="0" fillId="2" borderId="40" xfId="1" applyNumberFormat="1" applyFont="1" applyFill="1" applyBorder="1"/>
    <xf numFmtId="0" fontId="3" fillId="0" borderId="0" xfId="0" applyFont="1" applyAlignment="1">
      <alignment vertical="center" wrapText="1"/>
    </xf>
    <xf numFmtId="164" fontId="0" fillId="2" borderId="41" xfId="1" applyNumberFormat="1" applyFont="1" applyFill="1" applyBorder="1" applyProtection="1">
      <protection locked="0"/>
    </xf>
    <xf numFmtId="164" fontId="0" fillId="2" borderId="42" xfId="1" applyNumberFormat="1" applyFont="1" applyFill="1" applyBorder="1"/>
    <xf numFmtId="164" fontId="0" fillId="0" borderId="43" xfId="1" applyNumberFormat="1" applyFont="1" applyBorder="1"/>
    <xf numFmtId="165" fontId="0" fillId="0" borderId="43" xfId="2" applyNumberFormat="1" applyFont="1" applyBorder="1"/>
    <xf numFmtId="0" fontId="0" fillId="0" borderId="43" xfId="0" applyBorder="1"/>
    <xf numFmtId="164" fontId="0" fillId="0" borderId="43" xfId="1" applyNumberFormat="1" applyFont="1" applyBorder="1" applyProtection="1">
      <protection locked="0"/>
    </xf>
    <xf numFmtId="9" fontId="0" fillId="2" borderId="40" xfId="2" applyFont="1" applyFill="1" applyBorder="1"/>
    <xf numFmtId="1" fontId="0" fillId="0" borderId="43" xfId="0" applyNumberFormat="1" applyBorder="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Border="1"/>
    <xf numFmtId="164" fontId="0" fillId="2" borderId="43" xfId="1" applyNumberFormat="1" applyFont="1" applyFill="1" applyBorder="1" applyProtection="1">
      <protection locked="0"/>
    </xf>
    <xf numFmtId="164" fontId="0" fillId="2" borderId="43" xfId="1" applyNumberFormat="1" applyFont="1" applyFill="1" applyBorder="1"/>
  </cellXfs>
  <cellStyles count="2434">
    <cellStyle name="=C:\WINNT\SYSTEM32\COMMAND.COM" xfId="1107" xr:uid="{00000000-0005-0000-0000-000000000000}"/>
    <cellStyle name="20% - Accent1" xfId="23" builtinId="30" customBuiltin="1"/>
    <cellStyle name="20% - Accent1 10" xfId="106" xr:uid="{00000000-0005-0000-0000-000002000000}"/>
    <cellStyle name="20% - Accent1 10 2" xfId="1108" xr:uid="{00000000-0005-0000-0000-000003000000}"/>
    <cellStyle name="20% - Accent1 11" xfId="107" xr:uid="{00000000-0005-0000-0000-000004000000}"/>
    <cellStyle name="20% - Accent1 11 2" xfId="1109" xr:uid="{00000000-0005-0000-0000-000005000000}"/>
    <cellStyle name="20% - Accent1 2" xfId="108" xr:uid="{00000000-0005-0000-0000-000006000000}"/>
    <cellStyle name="20% - Accent1 2 2" xfId="109" xr:uid="{00000000-0005-0000-0000-000007000000}"/>
    <cellStyle name="20% - Accent1 2 2 2" xfId="1110" xr:uid="{00000000-0005-0000-0000-000008000000}"/>
    <cellStyle name="20% - Accent1 2 3" xfId="110" xr:uid="{00000000-0005-0000-0000-000009000000}"/>
    <cellStyle name="20% - Accent1 2 3 2" xfId="1111" xr:uid="{00000000-0005-0000-0000-00000A000000}"/>
    <cellStyle name="20% - Accent1 2 4" xfId="111" xr:uid="{00000000-0005-0000-0000-00000B000000}"/>
    <cellStyle name="20% - Accent1 2 4 2" xfId="1112" xr:uid="{00000000-0005-0000-0000-00000C000000}"/>
    <cellStyle name="20% - Accent1 2 5" xfId="112" xr:uid="{00000000-0005-0000-0000-00000D000000}"/>
    <cellStyle name="20% - Accent1 2 5 2" xfId="1113" xr:uid="{00000000-0005-0000-0000-00000E000000}"/>
    <cellStyle name="20% - Accent1 2 6" xfId="113" xr:uid="{00000000-0005-0000-0000-00000F000000}"/>
    <cellStyle name="20% - Accent1 2 6 2" xfId="1114" xr:uid="{00000000-0005-0000-0000-000010000000}"/>
    <cellStyle name="20% - Accent1 2 7" xfId="1115" xr:uid="{00000000-0005-0000-0000-000011000000}"/>
    <cellStyle name="20% - Accent1 3" xfId="114" xr:uid="{00000000-0005-0000-0000-000012000000}"/>
    <cellStyle name="20% - Accent1 3 2" xfId="115" xr:uid="{00000000-0005-0000-0000-000013000000}"/>
    <cellStyle name="20% - Accent1 3 2 2" xfId="1116" xr:uid="{00000000-0005-0000-0000-000014000000}"/>
    <cellStyle name="20% - Accent1 3 3" xfId="116" xr:uid="{00000000-0005-0000-0000-000015000000}"/>
    <cellStyle name="20% - Accent1 3 3 2" xfId="1117" xr:uid="{00000000-0005-0000-0000-000016000000}"/>
    <cellStyle name="20% - Accent1 3 4" xfId="117" xr:uid="{00000000-0005-0000-0000-000017000000}"/>
    <cellStyle name="20% - Accent1 3 4 2" xfId="1118" xr:uid="{00000000-0005-0000-0000-000018000000}"/>
    <cellStyle name="20% - Accent1 3 5" xfId="118" xr:uid="{00000000-0005-0000-0000-000019000000}"/>
    <cellStyle name="20% - Accent1 3 5 2" xfId="1119" xr:uid="{00000000-0005-0000-0000-00001A000000}"/>
    <cellStyle name="20% - Accent1 3 6" xfId="119" xr:uid="{00000000-0005-0000-0000-00001B000000}"/>
    <cellStyle name="20% - Accent1 3 6 2" xfId="1120" xr:uid="{00000000-0005-0000-0000-00001C000000}"/>
    <cellStyle name="20% - Accent1 3 7" xfId="1121" xr:uid="{00000000-0005-0000-0000-00001D000000}"/>
    <cellStyle name="20% - Accent1 4" xfId="120" xr:uid="{00000000-0005-0000-0000-00001E000000}"/>
    <cellStyle name="20% - Accent1 4 2" xfId="1122" xr:uid="{00000000-0005-0000-0000-00001F000000}"/>
    <cellStyle name="20% - Accent1 5" xfId="121" xr:uid="{00000000-0005-0000-0000-000020000000}"/>
    <cellStyle name="20% - Accent1 5 2" xfId="1123" xr:uid="{00000000-0005-0000-0000-000021000000}"/>
    <cellStyle name="20% - Accent1 6" xfId="122" xr:uid="{00000000-0005-0000-0000-000022000000}"/>
    <cellStyle name="20% - Accent1 6 2" xfId="1124" xr:uid="{00000000-0005-0000-0000-000023000000}"/>
    <cellStyle name="20% - Accent1 7" xfId="123" xr:uid="{00000000-0005-0000-0000-000024000000}"/>
    <cellStyle name="20% - Accent1 7 2" xfId="1125" xr:uid="{00000000-0005-0000-0000-000025000000}"/>
    <cellStyle name="20% - Accent1 8" xfId="124" xr:uid="{00000000-0005-0000-0000-000026000000}"/>
    <cellStyle name="20% - Accent1 8 2" xfId="1126" xr:uid="{00000000-0005-0000-0000-000027000000}"/>
    <cellStyle name="20% - Accent1 9" xfId="125" xr:uid="{00000000-0005-0000-0000-000028000000}"/>
    <cellStyle name="20% - Accent1 9 2" xfId="1127" xr:uid="{00000000-0005-0000-0000-000029000000}"/>
    <cellStyle name="20% - Accent2" xfId="27" builtinId="34" customBuiltin="1"/>
    <cellStyle name="20% - Accent2 10" xfId="126" xr:uid="{00000000-0005-0000-0000-00002B000000}"/>
    <cellStyle name="20% - Accent2 10 2" xfId="1128" xr:uid="{00000000-0005-0000-0000-00002C000000}"/>
    <cellStyle name="20% - Accent2 11" xfId="127" xr:uid="{00000000-0005-0000-0000-00002D000000}"/>
    <cellStyle name="20% - Accent2 11 2" xfId="1129" xr:uid="{00000000-0005-0000-0000-00002E000000}"/>
    <cellStyle name="20% - Accent2 2" xfId="128" xr:uid="{00000000-0005-0000-0000-00002F000000}"/>
    <cellStyle name="20% - Accent2 2 2" xfId="129" xr:uid="{00000000-0005-0000-0000-000030000000}"/>
    <cellStyle name="20% - Accent2 2 2 2" xfId="1130" xr:uid="{00000000-0005-0000-0000-000031000000}"/>
    <cellStyle name="20% - Accent2 2 3" xfId="130" xr:uid="{00000000-0005-0000-0000-000032000000}"/>
    <cellStyle name="20% - Accent2 2 3 2" xfId="1131" xr:uid="{00000000-0005-0000-0000-000033000000}"/>
    <cellStyle name="20% - Accent2 2 4" xfId="131" xr:uid="{00000000-0005-0000-0000-000034000000}"/>
    <cellStyle name="20% - Accent2 2 4 2" xfId="1132" xr:uid="{00000000-0005-0000-0000-000035000000}"/>
    <cellStyle name="20% - Accent2 2 5" xfId="132" xr:uid="{00000000-0005-0000-0000-000036000000}"/>
    <cellStyle name="20% - Accent2 2 5 2" xfId="1133" xr:uid="{00000000-0005-0000-0000-000037000000}"/>
    <cellStyle name="20% - Accent2 2 6" xfId="133" xr:uid="{00000000-0005-0000-0000-000038000000}"/>
    <cellStyle name="20% - Accent2 2 6 2" xfId="1134" xr:uid="{00000000-0005-0000-0000-000039000000}"/>
    <cellStyle name="20% - Accent2 2 7" xfId="1135" xr:uid="{00000000-0005-0000-0000-00003A000000}"/>
    <cellStyle name="20% - Accent2 3" xfId="134" xr:uid="{00000000-0005-0000-0000-00003B000000}"/>
    <cellStyle name="20% - Accent2 3 2" xfId="135" xr:uid="{00000000-0005-0000-0000-00003C000000}"/>
    <cellStyle name="20% - Accent2 3 2 2" xfId="1136" xr:uid="{00000000-0005-0000-0000-00003D000000}"/>
    <cellStyle name="20% - Accent2 3 3" xfId="136" xr:uid="{00000000-0005-0000-0000-00003E000000}"/>
    <cellStyle name="20% - Accent2 3 3 2" xfId="1137" xr:uid="{00000000-0005-0000-0000-00003F000000}"/>
    <cellStyle name="20% - Accent2 3 4" xfId="137" xr:uid="{00000000-0005-0000-0000-000040000000}"/>
    <cellStyle name="20% - Accent2 3 4 2" xfId="1138" xr:uid="{00000000-0005-0000-0000-000041000000}"/>
    <cellStyle name="20% - Accent2 3 5" xfId="138" xr:uid="{00000000-0005-0000-0000-000042000000}"/>
    <cellStyle name="20% - Accent2 3 5 2" xfId="1139" xr:uid="{00000000-0005-0000-0000-000043000000}"/>
    <cellStyle name="20% - Accent2 3 6" xfId="139" xr:uid="{00000000-0005-0000-0000-000044000000}"/>
    <cellStyle name="20% - Accent2 3 6 2" xfId="1140" xr:uid="{00000000-0005-0000-0000-000045000000}"/>
    <cellStyle name="20% - Accent2 3 7" xfId="1141" xr:uid="{00000000-0005-0000-0000-000046000000}"/>
    <cellStyle name="20% - Accent2 4" xfId="140" xr:uid="{00000000-0005-0000-0000-000047000000}"/>
    <cellStyle name="20% - Accent2 4 2" xfId="1142" xr:uid="{00000000-0005-0000-0000-000048000000}"/>
    <cellStyle name="20% - Accent2 5" xfId="141" xr:uid="{00000000-0005-0000-0000-000049000000}"/>
    <cellStyle name="20% - Accent2 5 2" xfId="1143" xr:uid="{00000000-0005-0000-0000-00004A000000}"/>
    <cellStyle name="20% - Accent2 6" xfId="142" xr:uid="{00000000-0005-0000-0000-00004B000000}"/>
    <cellStyle name="20% - Accent2 6 2" xfId="1144" xr:uid="{00000000-0005-0000-0000-00004C000000}"/>
    <cellStyle name="20% - Accent2 7" xfId="143" xr:uid="{00000000-0005-0000-0000-00004D000000}"/>
    <cellStyle name="20% - Accent2 7 2" xfId="1145" xr:uid="{00000000-0005-0000-0000-00004E000000}"/>
    <cellStyle name="20% - Accent2 8" xfId="144" xr:uid="{00000000-0005-0000-0000-00004F000000}"/>
    <cellStyle name="20% - Accent2 8 2" xfId="1146" xr:uid="{00000000-0005-0000-0000-000050000000}"/>
    <cellStyle name="20% - Accent2 9" xfId="145" xr:uid="{00000000-0005-0000-0000-000051000000}"/>
    <cellStyle name="20% - Accent2 9 2" xfId="1147" xr:uid="{00000000-0005-0000-0000-000052000000}"/>
    <cellStyle name="20% - Accent3" xfId="31" builtinId="38" customBuiltin="1"/>
    <cellStyle name="20% - Accent3 10" xfId="146" xr:uid="{00000000-0005-0000-0000-000054000000}"/>
    <cellStyle name="20% - Accent3 10 2" xfId="1148" xr:uid="{00000000-0005-0000-0000-000055000000}"/>
    <cellStyle name="20% - Accent3 11" xfId="147" xr:uid="{00000000-0005-0000-0000-000056000000}"/>
    <cellStyle name="20% - Accent3 11 2" xfId="1149" xr:uid="{00000000-0005-0000-0000-000057000000}"/>
    <cellStyle name="20% - Accent3 2" xfId="148" xr:uid="{00000000-0005-0000-0000-000058000000}"/>
    <cellStyle name="20% - Accent3 2 2" xfId="149" xr:uid="{00000000-0005-0000-0000-000059000000}"/>
    <cellStyle name="20% - Accent3 2 2 2" xfId="1150" xr:uid="{00000000-0005-0000-0000-00005A000000}"/>
    <cellStyle name="20% - Accent3 2 3" xfId="150" xr:uid="{00000000-0005-0000-0000-00005B000000}"/>
    <cellStyle name="20% - Accent3 2 3 2" xfId="1151" xr:uid="{00000000-0005-0000-0000-00005C000000}"/>
    <cellStyle name="20% - Accent3 2 4" xfId="151" xr:uid="{00000000-0005-0000-0000-00005D000000}"/>
    <cellStyle name="20% - Accent3 2 4 2" xfId="1152" xr:uid="{00000000-0005-0000-0000-00005E000000}"/>
    <cellStyle name="20% - Accent3 2 5" xfId="152" xr:uid="{00000000-0005-0000-0000-00005F000000}"/>
    <cellStyle name="20% - Accent3 2 5 2" xfId="1153" xr:uid="{00000000-0005-0000-0000-000060000000}"/>
    <cellStyle name="20% - Accent3 2 6" xfId="153" xr:uid="{00000000-0005-0000-0000-000061000000}"/>
    <cellStyle name="20% - Accent3 2 6 2" xfId="1154" xr:uid="{00000000-0005-0000-0000-000062000000}"/>
    <cellStyle name="20% - Accent3 2 7" xfId="1155" xr:uid="{00000000-0005-0000-0000-000063000000}"/>
    <cellStyle name="20% - Accent3 3" xfId="154" xr:uid="{00000000-0005-0000-0000-000064000000}"/>
    <cellStyle name="20% - Accent3 3 2" xfId="155" xr:uid="{00000000-0005-0000-0000-000065000000}"/>
    <cellStyle name="20% - Accent3 3 2 2" xfId="1156" xr:uid="{00000000-0005-0000-0000-000066000000}"/>
    <cellStyle name="20% - Accent3 3 3" xfId="156" xr:uid="{00000000-0005-0000-0000-000067000000}"/>
    <cellStyle name="20% - Accent3 3 3 2" xfId="1157" xr:uid="{00000000-0005-0000-0000-000068000000}"/>
    <cellStyle name="20% - Accent3 3 4" xfId="157" xr:uid="{00000000-0005-0000-0000-000069000000}"/>
    <cellStyle name="20% - Accent3 3 4 2" xfId="1158" xr:uid="{00000000-0005-0000-0000-00006A000000}"/>
    <cellStyle name="20% - Accent3 3 5" xfId="158" xr:uid="{00000000-0005-0000-0000-00006B000000}"/>
    <cellStyle name="20% - Accent3 3 5 2" xfId="1159" xr:uid="{00000000-0005-0000-0000-00006C000000}"/>
    <cellStyle name="20% - Accent3 3 6" xfId="159" xr:uid="{00000000-0005-0000-0000-00006D000000}"/>
    <cellStyle name="20% - Accent3 3 6 2" xfId="1160" xr:uid="{00000000-0005-0000-0000-00006E000000}"/>
    <cellStyle name="20% - Accent3 3 7" xfId="1161" xr:uid="{00000000-0005-0000-0000-00006F000000}"/>
    <cellStyle name="20% - Accent3 4" xfId="160" xr:uid="{00000000-0005-0000-0000-000070000000}"/>
    <cellStyle name="20% - Accent3 4 2" xfId="1162" xr:uid="{00000000-0005-0000-0000-000071000000}"/>
    <cellStyle name="20% - Accent3 5" xfId="161" xr:uid="{00000000-0005-0000-0000-000072000000}"/>
    <cellStyle name="20% - Accent3 5 2" xfId="1163" xr:uid="{00000000-0005-0000-0000-000073000000}"/>
    <cellStyle name="20% - Accent3 6" xfId="162" xr:uid="{00000000-0005-0000-0000-000074000000}"/>
    <cellStyle name="20% - Accent3 6 2" xfId="1164" xr:uid="{00000000-0005-0000-0000-000075000000}"/>
    <cellStyle name="20% - Accent3 7" xfId="163" xr:uid="{00000000-0005-0000-0000-000076000000}"/>
    <cellStyle name="20% - Accent3 7 2" xfId="1165" xr:uid="{00000000-0005-0000-0000-000077000000}"/>
    <cellStyle name="20% - Accent3 8" xfId="164" xr:uid="{00000000-0005-0000-0000-000078000000}"/>
    <cellStyle name="20% - Accent3 8 2" xfId="1166" xr:uid="{00000000-0005-0000-0000-000079000000}"/>
    <cellStyle name="20% - Accent3 9" xfId="165" xr:uid="{00000000-0005-0000-0000-00007A000000}"/>
    <cellStyle name="20% - Accent3 9 2" xfId="1167" xr:uid="{00000000-0005-0000-0000-00007B000000}"/>
    <cellStyle name="20% - Accent4" xfId="35" builtinId="42" customBuiltin="1"/>
    <cellStyle name="20% - Accent4 10" xfId="166" xr:uid="{00000000-0005-0000-0000-00007D000000}"/>
    <cellStyle name="20% - Accent4 10 2" xfId="1168" xr:uid="{00000000-0005-0000-0000-00007E000000}"/>
    <cellStyle name="20% - Accent4 11" xfId="167" xr:uid="{00000000-0005-0000-0000-00007F000000}"/>
    <cellStyle name="20% - Accent4 11 2" xfId="1169" xr:uid="{00000000-0005-0000-0000-000080000000}"/>
    <cellStyle name="20% - Accent4 2" xfId="168" xr:uid="{00000000-0005-0000-0000-000081000000}"/>
    <cellStyle name="20% - Accent4 2 2" xfId="169" xr:uid="{00000000-0005-0000-0000-000082000000}"/>
    <cellStyle name="20% - Accent4 2 2 2" xfId="1170" xr:uid="{00000000-0005-0000-0000-000083000000}"/>
    <cellStyle name="20% - Accent4 2 3" xfId="170" xr:uid="{00000000-0005-0000-0000-000084000000}"/>
    <cellStyle name="20% - Accent4 2 3 2" xfId="1171" xr:uid="{00000000-0005-0000-0000-000085000000}"/>
    <cellStyle name="20% - Accent4 2 4" xfId="171" xr:uid="{00000000-0005-0000-0000-000086000000}"/>
    <cellStyle name="20% - Accent4 2 4 2" xfId="1172" xr:uid="{00000000-0005-0000-0000-000087000000}"/>
    <cellStyle name="20% - Accent4 2 5" xfId="172" xr:uid="{00000000-0005-0000-0000-000088000000}"/>
    <cellStyle name="20% - Accent4 2 5 2" xfId="1173" xr:uid="{00000000-0005-0000-0000-000089000000}"/>
    <cellStyle name="20% - Accent4 2 6" xfId="173" xr:uid="{00000000-0005-0000-0000-00008A000000}"/>
    <cellStyle name="20% - Accent4 2 6 2" xfId="1174" xr:uid="{00000000-0005-0000-0000-00008B000000}"/>
    <cellStyle name="20% - Accent4 2 7" xfId="1175" xr:uid="{00000000-0005-0000-0000-00008C000000}"/>
    <cellStyle name="20% - Accent4 3" xfId="174" xr:uid="{00000000-0005-0000-0000-00008D000000}"/>
    <cellStyle name="20% - Accent4 3 2" xfId="175" xr:uid="{00000000-0005-0000-0000-00008E000000}"/>
    <cellStyle name="20% - Accent4 3 2 2" xfId="1176" xr:uid="{00000000-0005-0000-0000-00008F000000}"/>
    <cellStyle name="20% - Accent4 3 3" xfId="176" xr:uid="{00000000-0005-0000-0000-000090000000}"/>
    <cellStyle name="20% - Accent4 3 3 2" xfId="1177" xr:uid="{00000000-0005-0000-0000-000091000000}"/>
    <cellStyle name="20% - Accent4 3 4" xfId="177" xr:uid="{00000000-0005-0000-0000-000092000000}"/>
    <cellStyle name="20% - Accent4 3 4 2" xfId="1178" xr:uid="{00000000-0005-0000-0000-000093000000}"/>
    <cellStyle name="20% - Accent4 3 5" xfId="178" xr:uid="{00000000-0005-0000-0000-000094000000}"/>
    <cellStyle name="20% - Accent4 3 5 2" xfId="1179" xr:uid="{00000000-0005-0000-0000-000095000000}"/>
    <cellStyle name="20% - Accent4 3 6" xfId="179" xr:uid="{00000000-0005-0000-0000-000096000000}"/>
    <cellStyle name="20% - Accent4 3 6 2" xfId="1180" xr:uid="{00000000-0005-0000-0000-000097000000}"/>
    <cellStyle name="20% - Accent4 3 7" xfId="1181" xr:uid="{00000000-0005-0000-0000-000098000000}"/>
    <cellStyle name="20% - Accent4 4" xfId="180" xr:uid="{00000000-0005-0000-0000-000099000000}"/>
    <cellStyle name="20% - Accent4 4 2" xfId="1182" xr:uid="{00000000-0005-0000-0000-00009A000000}"/>
    <cellStyle name="20% - Accent4 5" xfId="181" xr:uid="{00000000-0005-0000-0000-00009B000000}"/>
    <cellStyle name="20% - Accent4 5 2" xfId="1183" xr:uid="{00000000-0005-0000-0000-00009C000000}"/>
    <cellStyle name="20% - Accent4 6" xfId="182" xr:uid="{00000000-0005-0000-0000-00009D000000}"/>
    <cellStyle name="20% - Accent4 6 2" xfId="1184" xr:uid="{00000000-0005-0000-0000-00009E000000}"/>
    <cellStyle name="20% - Accent4 7" xfId="183" xr:uid="{00000000-0005-0000-0000-00009F000000}"/>
    <cellStyle name="20% - Accent4 7 2" xfId="1185" xr:uid="{00000000-0005-0000-0000-0000A0000000}"/>
    <cellStyle name="20% - Accent4 8" xfId="184" xr:uid="{00000000-0005-0000-0000-0000A1000000}"/>
    <cellStyle name="20% - Accent4 8 2" xfId="1186" xr:uid="{00000000-0005-0000-0000-0000A2000000}"/>
    <cellStyle name="20% - Accent4 9" xfId="185" xr:uid="{00000000-0005-0000-0000-0000A3000000}"/>
    <cellStyle name="20% - Accent4 9 2" xfId="1187" xr:uid="{00000000-0005-0000-0000-0000A4000000}"/>
    <cellStyle name="20% - Accent5" xfId="39" builtinId="46" customBuiltin="1"/>
    <cellStyle name="20% - Accent5 10" xfId="186" xr:uid="{00000000-0005-0000-0000-0000A6000000}"/>
    <cellStyle name="20% - Accent5 10 2" xfId="1188" xr:uid="{00000000-0005-0000-0000-0000A7000000}"/>
    <cellStyle name="20% - Accent5 11" xfId="187" xr:uid="{00000000-0005-0000-0000-0000A8000000}"/>
    <cellStyle name="20% - Accent5 11 2" xfId="1189" xr:uid="{00000000-0005-0000-0000-0000A9000000}"/>
    <cellStyle name="20% - Accent5 2" xfId="188" xr:uid="{00000000-0005-0000-0000-0000AA000000}"/>
    <cellStyle name="20% - Accent5 2 2" xfId="189" xr:uid="{00000000-0005-0000-0000-0000AB000000}"/>
    <cellStyle name="20% - Accent5 2 2 2" xfId="1190" xr:uid="{00000000-0005-0000-0000-0000AC000000}"/>
    <cellStyle name="20% - Accent5 2 3" xfId="190" xr:uid="{00000000-0005-0000-0000-0000AD000000}"/>
    <cellStyle name="20% - Accent5 2 3 2" xfId="1191" xr:uid="{00000000-0005-0000-0000-0000AE000000}"/>
    <cellStyle name="20% - Accent5 2 4" xfId="191" xr:uid="{00000000-0005-0000-0000-0000AF000000}"/>
    <cellStyle name="20% - Accent5 2 4 2" xfId="1192" xr:uid="{00000000-0005-0000-0000-0000B0000000}"/>
    <cellStyle name="20% - Accent5 2 5" xfId="192" xr:uid="{00000000-0005-0000-0000-0000B1000000}"/>
    <cellStyle name="20% - Accent5 2 5 2" xfId="1193" xr:uid="{00000000-0005-0000-0000-0000B2000000}"/>
    <cellStyle name="20% - Accent5 2 6" xfId="193" xr:uid="{00000000-0005-0000-0000-0000B3000000}"/>
    <cellStyle name="20% - Accent5 2 6 2" xfId="1194" xr:uid="{00000000-0005-0000-0000-0000B4000000}"/>
    <cellStyle name="20% - Accent5 2 7" xfId="1195" xr:uid="{00000000-0005-0000-0000-0000B5000000}"/>
    <cellStyle name="20% - Accent5 3" xfId="194" xr:uid="{00000000-0005-0000-0000-0000B6000000}"/>
    <cellStyle name="20% - Accent5 3 2" xfId="195" xr:uid="{00000000-0005-0000-0000-0000B7000000}"/>
    <cellStyle name="20% - Accent5 3 2 2" xfId="1196" xr:uid="{00000000-0005-0000-0000-0000B8000000}"/>
    <cellStyle name="20% - Accent5 3 3" xfId="196" xr:uid="{00000000-0005-0000-0000-0000B9000000}"/>
    <cellStyle name="20% - Accent5 3 3 2" xfId="1197" xr:uid="{00000000-0005-0000-0000-0000BA000000}"/>
    <cellStyle name="20% - Accent5 3 4" xfId="197" xr:uid="{00000000-0005-0000-0000-0000BB000000}"/>
    <cellStyle name="20% - Accent5 3 4 2" xfId="1198" xr:uid="{00000000-0005-0000-0000-0000BC000000}"/>
    <cellStyle name="20% - Accent5 3 5" xfId="198" xr:uid="{00000000-0005-0000-0000-0000BD000000}"/>
    <cellStyle name="20% - Accent5 3 5 2" xfId="1199" xr:uid="{00000000-0005-0000-0000-0000BE000000}"/>
    <cellStyle name="20% - Accent5 3 6" xfId="199" xr:uid="{00000000-0005-0000-0000-0000BF000000}"/>
    <cellStyle name="20% - Accent5 3 6 2" xfId="1200" xr:uid="{00000000-0005-0000-0000-0000C0000000}"/>
    <cellStyle name="20% - Accent5 3 7" xfId="1201" xr:uid="{00000000-0005-0000-0000-0000C1000000}"/>
    <cellStyle name="20% - Accent5 4" xfId="200" xr:uid="{00000000-0005-0000-0000-0000C2000000}"/>
    <cellStyle name="20% - Accent5 4 2" xfId="1202" xr:uid="{00000000-0005-0000-0000-0000C3000000}"/>
    <cellStyle name="20% - Accent5 5" xfId="201" xr:uid="{00000000-0005-0000-0000-0000C4000000}"/>
    <cellStyle name="20% - Accent5 5 2" xfId="1203" xr:uid="{00000000-0005-0000-0000-0000C5000000}"/>
    <cellStyle name="20% - Accent5 6" xfId="202" xr:uid="{00000000-0005-0000-0000-0000C6000000}"/>
    <cellStyle name="20% - Accent5 6 2" xfId="1204" xr:uid="{00000000-0005-0000-0000-0000C7000000}"/>
    <cellStyle name="20% - Accent5 7" xfId="203" xr:uid="{00000000-0005-0000-0000-0000C8000000}"/>
    <cellStyle name="20% - Accent5 7 2" xfId="1205" xr:uid="{00000000-0005-0000-0000-0000C9000000}"/>
    <cellStyle name="20% - Accent5 8" xfId="204" xr:uid="{00000000-0005-0000-0000-0000CA000000}"/>
    <cellStyle name="20% - Accent5 8 2" xfId="1206" xr:uid="{00000000-0005-0000-0000-0000CB000000}"/>
    <cellStyle name="20% - Accent5 9" xfId="205" xr:uid="{00000000-0005-0000-0000-0000CC000000}"/>
    <cellStyle name="20% - Accent5 9 2" xfId="1207" xr:uid="{00000000-0005-0000-0000-0000CD000000}"/>
    <cellStyle name="20% - Accent6" xfId="43" builtinId="50" customBuiltin="1"/>
    <cellStyle name="20% - Accent6 10" xfId="206" xr:uid="{00000000-0005-0000-0000-0000CF000000}"/>
    <cellStyle name="20% - Accent6 10 2" xfId="1208" xr:uid="{00000000-0005-0000-0000-0000D0000000}"/>
    <cellStyle name="20% - Accent6 11" xfId="207" xr:uid="{00000000-0005-0000-0000-0000D1000000}"/>
    <cellStyle name="20% - Accent6 11 2" xfId="1209" xr:uid="{00000000-0005-0000-0000-0000D2000000}"/>
    <cellStyle name="20% - Accent6 2" xfId="208" xr:uid="{00000000-0005-0000-0000-0000D3000000}"/>
    <cellStyle name="20% - Accent6 2 2" xfId="209" xr:uid="{00000000-0005-0000-0000-0000D4000000}"/>
    <cellStyle name="20% - Accent6 2 2 2" xfId="1210" xr:uid="{00000000-0005-0000-0000-0000D5000000}"/>
    <cellStyle name="20% - Accent6 2 3" xfId="210" xr:uid="{00000000-0005-0000-0000-0000D6000000}"/>
    <cellStyle name="20% - Accent6 2 3 2" xfId="1211" xr:uid="{00000000-0005-0000-0000-0000D7000000}"/>
    <cellStyle name="20% - Accent6 2 4" xfId="211" xr:uid="{00000000-0005-0000-0000-0000D8000000}"/>
    <cellStyle name="20% - Accent6 2 4 2" xfId="1212" xr:uid="{00000000-0005-0000-0000-0000D9000000}"/>
    <cellStyle name="20% - Accent6 2 5" xfId="212" xr:uid="{00000000-0005-0000-0000-0000DA000000}"/>
    <cellStyle name="20% - Accent6 2 5 2" xfId="1213" xr:uid="{00000000-0005-0000-0000-0000DB000000}"/>
    <cellStyle name="20% - Accent6 2 6" xfId="213" xr:uid="{00000000-0005-0000-0000-0000DC000000}"/>
    <cellStyle name="20% - Accent6 2 6 2" xfId="1214" xr:uid="{00000000-0005-0000-0000-0000DD000000}"/>
    <cellStyle name="20% - Accent6 2 7" xfId="1215" xr:uid="{00000000-0005-0000-0000-0000DE000000}"/>
    <cellStyle name="20% - Accent6 3" xfId="214" xr:uid="{00000000-0005-0000-0000-0000DF000000}"/>
    <cellStyle name="20% - Accent6 3 2" xfId="215" xr:uid="{00000000-0005-0000-0000-0000E0000000}"/>
    <cellStyle name="20% - Accent6 3 2 2" xfId="1216" xr:uid="{00000000-0005-0000-0000-0000E1000000}"/>
    <cellStyle name="20% - Accent6 3 3" xfId="216" xr:uid="{00000000-0005-0000-0000-0000E2000000}"/>
    <cellStyle name="20% - Accent6 3 3 2" xfId="1217" xr:uid="{00000000-0005-0000-0000-0000E3000000}"/>
    <cellStyle name="20% - Accent6 3 4" xfId="217" xr:uid="{00000000-0005-0000-0000-0000E4000000}"/>
    <cellStyle name="20% - Accent6 3 4 2" xfId="1218" xr:uid="{00000000-0005-0000-0000-0000E5000000}"/>
    <cellStyle name="20% - Accent6 3 5" xfId="218" xr:uid="{00000000-0005-0000-0000-0000E6000000}"/>
    <cellStyle name="20% - Accent6 3 5 2" xfId="1219" xr:uid="{00000000-0005-0000-0000-0000E7000000}"/>
    <cellStyle name="20% - Accent6 3 6" xfId="219" xr:uid="{00000000-0005-0000-0000-0000E8000000}"/>
    <cellStyle name="20% - Accent6 3 6 2" xfId="1220" xr:uid="{00000000-0005-0000-0000-0000E9000000}"/>
    <cellStyle name="20% - Accent6 3 7" xfId="1221" xr:uid="{00000000-0005-0000-0000-0000EA000000}"/>
    <cellStyle name="20% - Accent6 4" xfId="220" xr:uid="{00000000-0005-0000-0000-0000EB000000}"/>
    <cellStyle name="20% - Accent6 4 2" xfId="1222" xr:uid="{00000000-0005-0000-0000-0000EC000000}"/>
    <cellStyle name="20% - Accent6 5" xfId="221" xr:uid="{00000000-0005-0000-0000-0000ED000000}"/>
    <cellStyle name="20% - Accent6 5 2" xfId="1223" xr:uid="{00000000-0005-0000-0000-0000EE000000}"/>
    <cellStyle name="20% - Accent6 6" xfId="222" xr:uid="{00000000-0005-0000-0000-0000EF000000}"/>
    <cellStyle name="20% - Accent6 6 2" xfId="1224" xr:uid="{00000000-0005-0000-0000-0000F0000000}"/>
    <cellStyle name="20% - Accent6 7" xfId="223" xr:uid="{00000000-0005-0000-0000-0000F1000000}"/>
    <cellStyle name="20% - Accent6 7 2" xfId="1225" xr:uid="{00000000-0005-0000-0000-0000F2000000}"/>
    <cellStyle name="20% - Accent6 8" xfId="224" xr:uid="{00000000-0005-0000-0000-0000F3000000}"/>
    <cellStyle name="20% - Accent6 8 2" xfId="1226" xr:uid="{00000000-0005-0000-0000-0000F4000000}"/>
    <cellStyle name="20% - Accent6 9" xfId="225" xr:uid="{00000000-0005-0000-0000-0000F5000000}"/>
    <cellStyle name="20% - Accent6 9 2" xfId="1227" xr:uid="{00000000-0005-0000-0000-0000F6000000}"/>
    <cellStyle name="40% - Accent1" xfId="24" builtinId="31" customBuiltin="1"/>
    <cellStyle name="40% - Accent1 10" xfId="226" xr:uid="{00000000-0005-0000-0000-0000F8000000}"/>
    <cellStyle name="40% - Accent1 10 2" xfId="1228" xr:uid="{00000000-0005-0000-0000-0000F9000000}"/>
    <cellStyle name="40% - Accent1 11" xfId="227" xr:uid="{00000000-0005-0000-0000-0000FA000000}"/>
    <cellStyle name="40% - Accent1 11 2" xfId="1229" xr:uid="{00000000-0005-0000-0000-0000FB000000}"/>
    <cellStyle name="40% - Accent1 2" xfId="228" xr:uid="{00000000-0005-0000-0000-0000FC000000}"/>
    <cellStyle name="40% - Accent1 2 2" xfId="229" xr:uid="{00000000-0005-0000-0000-0000FD000000}"/>
    <cellStyle name="40% - Accent1 2 2 2" xfId="1230" xr:uid="{00000000-0005-0000-0000-0000FE000000}"/>
    <cellStyle name="40% - Accent1 2 3" xfId="230" xr:uid="{00000000-0005-0000-0000-0000FF000000}"/>
    <cellStyle name="40% - Accent1 2 3 2" xfId="1231" xr:uid="{00000000-0005-0000-0000-000000010000}"/>
    <cellStyle name="40% - Accent1 2 4" xfId="231" xr:uid="{00000000-0005-0000-0000-000001010000}"/>
    <cellStyle name="40% - Accent1 2 4 2" xfId="1232" xr:uid="{00000000-0005-0000-0000-000002010000}"/>
    <cellStyle name="40% - Accent1 2 5" xfId="232" xr:uid="{00000000-0005-0000-0000-000003010000}"/>
    <cellStyle name="40% - Accent1 2 5 2" xfId="1233" xr:uid="{00000000-0005-0000-0000-000004010000}"/>
    <cellStyle name="40% - Accent1 2 6" xfId="233" xr:uid="{00000000-0005-0000-0000-000005010000}"/>
    <cellStyle name="40% - Accent1 2 6 2" xfId="1234" xr:uid="{00000000-0005-0000-0000-000006010000}"/>
    <cellStyle name="40% - Accent1 2 7" xfId="1235" xr:uid="{00000000-0005-0000-0000-000007010000}"/>
    <cellStyle name="40% - Accent1 3" xfId="234" xr:uid="{00000000-0005-0000-0000-000008010000}"/>
    <cellStyle name="40% - Accent1 3 2" xfId="235" xr:uid="{00000000-0005-0000-0000-000009010000}"/>
    <cellStyle name="40% - Accent1 3 2 2" xfId="1236" xr:uid="{00000000-0005-0000-0000-00000A010000}"/>
    <cellStyle name="40% - Accent1 3 3" xfId="236" xr:uid="{00000000-0005-0000-0000-00000B010000}"/>
    <cellStyle name="40% - Accent1 3 3 2" xfId="1237" xr:uid="{00000000-0005-0000-0000-00000C010000}"/>
    <cellStyle name="40% - Accent1 3 4" xfId="237" xr:uid="{00000000-0005-0000-0000-00000D010000}"/>
    <cellStyle name="40% - Accent1 3 4 2" xfId="1238" xr:uid="{00000000-0005-0000-0000-00000E010000}"/>
    <cellStyle name="40% - Accent1 3 5" xfId="238" xr:uid="{00000000-0005-0000-0000-00000F010000}"/>
    <cellStyle name="40% - Accent1 3 5 2" xfId="1239" xr:uid="{00000000-0005-0000-0000-000010010000}"/>
    <cellStyle name="40% - Accent1 3 6" xfId="239" xr:uid="{00000000-0005-0000-0000-000011010000}"/>
    <cellStyle name="40% - Accent1 3 6 2" xfId="1240" xr:uid="{00000000-0005-0000-0000-000012010000}"/>
    <cellStyle name="40% - Accent1 3 7" xfId="1241" xr:uid="{00000000-0005-0000-0000-000013010000}"/>
    <cellStyle name="40% - Accent1 4" xfId="240" xr:uid="{00000000-0005-0000-0000-000014010000}"/>
    <cellStyle name="40% - Accent1 4 2" xfId="1242" xr:uid="{00000000-0005-0000-0000-000015010000}"/>
    <cellStyle name="40% - Accent1 5" xfId="241" xr:uid="{00000000-0005-0000-0000-000016010000}"/>
    <cellStyle name="40% - Accent1 5 2" xfId="1243" xr:uid="{00000000-0005-0000-0000-000017010000}"/>
    <cellStyle name="40% - Accent1 6" xfId="242" xr:uid="{00000000-0005-0000-0000-000018010000}"/>
    <cellStyle name="40% - Accent1 6 2" xfId="1244" xr:uid="{00000000-0005-0000-0000-000019010000}"/>
    <cellStyle name="40% - Accent1 7" xfId="243" xr:uid="{00000000-0005-0000-0000-00001A010000}"/>
    <cellStyle name="40% - Accent1 7 2" xfId="1245" xr:uid="{00000000-0005-0000-0000-00001B010000}"/>
    <cellStyle name="40% - Accent1 8" xfId="244" xr:uid="{00000000-0005-0000-0000-00001C010000}"/>
    <cellStyle name="40% - Accent1 8 2" xfId="1246" xr:uid="{00000000-0005-0000-0000-00001D010000}"/>
    <cellStyle name="40% - Accent1 9" xfId="245" xr:uid="{00000000-0005-0000-0000-00001E010000}"/>
    <cellStyle name="40% - Accent1 9 2" xfId="1247" xr:uid="{00000000-0005-0000-0000-00001F010000}"/>
    <cellStyle name="40% - Accent2" xfId="28" builtinId="35" customBuiltin="1"/>
    <cellStyle name="40% - Accent2 10" xfId="246" xr:uid="{00000000-0005-0000-0000-000021010000}"/>
    <cellStyle name="40% - Accent2 10 2" xfId="1248" xr:uid="{00000000-0005-0000-0000-000022010000}"/>
    <cellStyle name="40% - Accent2 11" xfId="247" xr:uid="{00000000-0005-0000-0000-000023010000}"/>
    <cellStyle name="40% - Accent2 11 2" xfId="1249" xr:uid="{00000000-0005-0000-0000-000024010000}"/>
    <cellStyle name="40% - Accent2 2" xfId="248" xr:uid="{00000000-0005-0000-0000-000025010000}"/>
    <cellStyle name="40% - Accent2 2 2" xfId="249" xr:uid="{00000000-0005-0000-0000-000026010000}"/>
    <cellStyle name="40% - Accent2 2 2 2" xfId="1250" xr:uid="{00000000-0005-0000-0000-000027010000}"/>
    <cellStyle name="40% - Accent2 2 3" xfId="250" xr:uid="{00000000-0005-0000-0000-000028010000}"/>
    <cellStyle name="40% - Accent2 2 3 2" xfId="1251" xr:uid="{00000000-0005-0000-0000-000029010000}"/>
    <cellStyle name="40% - Accent2 2 4" xfId="251" xr:uid="{00000000-0005-0000-0000-00002A010000}"/>
    <cellStyle name="40% - Accent2 2 4 2" xfId="1252" xr:uid="{00000000-0005-0000-0000-00002B010000}"/>
    <cellStyle name="40% - Accent2 2 5" xfId="252" xr:uid="{00000000-0005-0000-0000-00002C010000}"/>
    <cellStyle name="40% - Accent2 2 5 2" xfId="1253" xr:uid="{00000000-0005-0000-0000-00002D010000}"/>
    <cellStyle name="40% - Accent2 2 6" xfId="253" xr:uid="{00000000-0005-0000-0000-00002E010000}"/>
    <cellStyle name="40% - Accent2 2 6 2" xfId="1254" xr:uid="{00000000-0005-0000-0000-00002F010000}"/>
    <cellStyle name="40% - Accent2 2 7" xfId="1255" xr:uid="{00000000-0005-0000-0000-000030010000}"/>
    <cellStyle name="40% - Accent2 3" xfId="254" xr:uid="{00000000-0005-0000-0000-000031010000}"/>
    <cellStyle name="40% - Accent2 3 2" xfId="255" xr:uid="{00000000-0005-0000-0000-000032010000}"/>
    <cellStyle name="40% - Accent2 3 2 2" xfId="1256" xr:uid="{00000000-0005-0000-0000-000033010000}"/>
    <cellStyle name="40% - Accent2 3 3" xfId="256" xr:uid="{00000000-0005-0000-0000-000034010000}"/>
    <cellStyle name="40% - Accent2 3 3 2" xfId="1257" xr:uid="{00000000-0005-0000-0000-000035010000}"/>
    <cellStyle name="40% - Accent2 3 4" xfId="257" xr:uid="{00000000-0005-0000-0000-000036010000}"/>
    <cellStyle name="40% - Accent2 3 4 2" xfId="1258" xr:uid="{00000000-0005-0000-0000-000037010000}"/>
    <cellStyle name="40% - Accent2 3 5" xfId="258" xr:uid="{00000000-0005-0000-0000-000038010000}"/>
    <cellStyle name="40% - Accent2 3 5 2" xfId="1259" xr:uid="{00000000-0005-0000-0000-000039010000}"/>
    <cellStyle name="40% - Accent2 3 6" xfId="259" xr:uid="{00000000-0005-0000-0000-00003A010000}"/>
    <cellStyle name="40% - Accent2 3 6 2" xfId="1260" xr:uid="{00000000-0005-0000-0000-00003B010000}"/>
    <cellStyle name="40% - Accent2 3 7" xfId="1261" xr:uid="{00000000-0005-0000-0000-00003C010000}"/>
    <cellStyle name="40% - Accent2 4" xfId="260" xr:uid="{00000000-0005-0000-0000-00003D010000}"/>
    <cellStyle name="40% - Accent2 4 2" xfId="1262" xr:uid="{00000000-0005-0000-0000-00003E010000}"/>
    <cellStyle name="40% - Accent2 5" xfId="261" xr:uid="{00000000-0005-0000-0000-00003F010000}"/>
    <cellStyle name="40% - Accent2 5 2" xfId="1263" xr:uid="{00000000-0005-0000-0000-000040010000}"/>
    <cellStyle name="40% - Accent2 6" xfId="262" xr:uid="{00000000-0005-0000-0000-000041010000}"/>
    <cellStyle name="40% - Accent2 6 2" xfId="1264" xr:uid="{00000000-0005-0000-0000-000042010000}"/>
    <cellStyle name="40% - Accent2 7" xfId="263" xr:uid="{00000000-0005-0000-0000-000043010000}"/>
    <cellStyle name="40% - Accent2 7 2" xfId="1265" xr:uid="{00000000-0005-0000-0000-000044010000}"/>
    <cellStyle name="40% - Accent2 8" xfId="264" xr:uid="{00000000-0005-0000-0000-000045010000}"/>
    <cellStyle name="40% - Accent2 8 2" xfId="1266" xr:uid="{00000000-0005-0000-0000-000046010000}"/>
    <cellStyle name="40% - Accent2 9" xfId="265" xr:uid="{00000000-0005-0000-0000-000047010000}"/>
    <cellStyle name="40% - Accent2 9 2" xfId="1267" xr:uid="{00000000-0005-0000-0000-000048010000}"/>
    <cellStyle name="40% - Accent3" xfId="32" builtinId="39" customBuiltin="1"/>
    <cellStyle name="40% - Accent3 10" xfId="266" xr:uid="{00000000-0005-0000-0000-00004A010000}"/>
    <cellStyle name="40% - Accent3 10 2" xfId="1268" xr:uid="{00000000-0005-0000-0000-00004B010000}"/>
    <cellStyle name="40% - Accent3 11" xfId="267" xr:uid="{00000000-0005-0000-0000-00004C010000}"/>
    <cellStyle name="40% - Accent3 11 2" xfId="1269" xr:uid="{00000000-0005-0000-0000-00004D010000}"/>
    <cellStyle name="40% - Accent3 2" xfId="268" xr:uid="{00000000-0005-0000-0000-00004E010000}"/>
    <cellStyle name="40% - Accent3 2 2" xfId="269" xr:uid="{00000000-0005-0000-0000-00004F010000}"/>
    <cellStyle name="40% - Accent3 2 2 2" xfId="1270" xr:uid="{00000000-0005-0000-0000-000050010000}"/>
    <cellStyle name="40% - Accent3 2 3" xfId="270" xr:uid="{00000000-0005-0000-0000-000051010000}"/>
    <cellStyle name="40% - Accent3 2 3 2" xfId="1271" xr:uid="{00000000-0005-0000-0000-000052010000}"/>
    <cellStyle name="40% - Accent3 2 4" xfId="271" xr:uid="{00000000-0005-0000-0000-000053010000}"/>
    <cellStyle name="40% - Accent3 2 4 2" xfId="1272" xr:uid="{00000000-0005-0000-0000-000054010000}"/>
    <cellStyle name="40% - Accent3 2 5" xfId="272" xr:uid="{00000000-0005-0000-0000-000055010000}"/>
    <cellStyle name="40% - Accent3 2 5 2" xfId="1273" xr:uid="{00000000-0005-0000-0000-000056010000}"/>
    <cellStyle name="40% - Accent3 2 6" xfId="273" xr:uid="{00000000-0005-0000-0000-000057010000}"/>
    <cellStyle name="40% - Accent3 2 6 2" xfId="1274" xr:uid="{00000000-0005-0000-0000-000058010000}"/>
    <cellStyle name="40% - Accent3 2 7" xfId="1275" xr:uid="{00000000-0005-0000-0000-000059010000}"/>
    <cellStyle name="40% - Accent3 3" xfId="274" xr:uid="{00000000-0005-0000-0000-00005A010000}"/>
    <cellStyle name="40% - Accent3 3 2" xfId="275" xr:uid="{00000000-0005-0000-0000-00005B010000}"/>
    <cellStyle name="40% - Accent3 3 2 2" xfId="1276" xr:uid="{00000000-0005-0000-0000-00005C010000}"/>
    <cellStyle name="40% - Accent3 3 3" xfId="276" xr:uid="{00000000-0005-0000-0000-00005D010000}"/>
    <cellStyle name="40% - Accent3 3 3 2" xfId="1277" xr:uid="{00000000-0005-0000-0000-00005E010000}"/>
    <cellStyle name="40% - Accent3 3 4" xfId="277" xr:uid="{00000000-0005-0000-0000-00005F010000}"/>
    <cellStyle name="40% - Accent3 3 4 2" xfId="1278" xr:uid="{00000000-0005-0000-0000-000060010000}"/>
    <cellStyle name="40% - Accent3 3 5" xfId="278" xr:uid="{00000000-0005-0000-0000-000061010000}"/>
    <cellStyle name="40% - Accent3 3 5 2" xfId="1279" xr:uid="{00000000-0005-0000-0000-000062010000}"/>
    <cellStyle name="40% - Accent3 3 6" xfId="279" xr:uid="{00000000-0005-0000-0000-000063010000}"/>
    <cellStyle name="40% - Accent3 3 6 2" xfId="1280" xr:uid="{00000000-0005-0000-0000-000064010000}"/>
    <cellStyle name="40% - Accent3 3 7" xfId="1281" xr:uid="{00000000-0005-0000-0000-000065010000}"/>
    <cellStyle name="40% - Accent3 4" xfId="280" xr:uid="{00000000-0005-0000-0000-000066010000}"/>
    <cellStyle name="40% - Accent3 4 2" xfId="1282" xr:uid="{00000000-0005-0000-0000-000067010000}"/>
    <cellStyle name="40% - Accent3 5" xfId="281" xr:uid="{00000000-0005-0000-0000-000068010000}"/>
    <cellStyle name="40% - Accent3 5 2" xfId="1283" xr:uid="{00000000-0005-0000-0000-000069010000}"/>
    <cellStyle name="40% - Accent3 6" xfId="282" xr:uid="{00000000-0005-0000-0000-00006A010000}"/>
    <cellStyle name="40% - Accent3 6 2" xfId="1284" xr:uid="{00000000-0005-0000-0000-00006B010000}"/>
    <cellStyle name="40% - Accent3 7" xfId="283" xr:uid="{00000000-0005-0000-0000-00006C010000}"/>
    <cellStyle name="40% - Accent3 7 2" xfId="1285" xr:uid="{00000000-0005-0000-0000-00006D010000}"/>
    <cellStyle name="40% - Accent3 8" xfId="284" xr:uid="{00000000-0005-0000-0000-00006E010000}"/>
    <cellStyle name="40% - Accent3 8 2" xfId="1286" xr:uid="{00000000-0005-0000-0000-00006F010000}"/>
    <cellStyle name="40% - Accent3 9" xfId="285" xr:uid="{00000000-0005-0000-0000-000070010000}"/>
    <cellStyle name="40% - Accent3 9 2" xfId="1287" xr:uid="{00000000-0005-0000-0000-000071010000}"/>
    <cellStyle name="40% - Accent4" xfId="36" builtinId="43" customBuiltin="1"/>
    <cellStyle name="40% - Accent4 10" xfId="286" xr:uid="{00000000-0005-0000-0000-000073010000}"/>
    <cellStyle name="40% - Accent4 10 2" xfId="1288" xr:uid="{00000000-0005-0000-0000-000074010000}"/>
    <cellStyle name="40% - Accent4 11" xfId="287" xr:uid="{00000000-0005-0000-0000-000075010000}"/>
    <cellStyle name="40% - Accent4 11 2" xfId="1289" xr:uid="{00000000-0005-0000-0000-000076010000}"/>
    <cellStyle name="40% - Accent4 2" xfId="288" xr:uid="{00000000-0005-0000-0000-000077010000}"/>
    <cellStyle name="40% - Accent4 2 2" xfId="289" xr:uid="{00000000-0005-0000-0000-000078010000}"/>
    <cellStyle name="40% - Accent4 2 2 2" xfId="1290" xr:uid="{00000000-0005-0000-0000-000079010000}"/>
    <cellStyle name="40% - Accent4 2 3" xfId="290" xr:uid="{00000000-0005-0000-0000-00007A010000}"/>
    <cellStyle name="40% - Accent4 2 3 2" xfId="1291" xr:uid="{00000000-0005-0000-0000-00007B010000}"/>
    <cellStyle name="40% - Accent4 2 4" xfId="291" xr:uid="{00000000-0005-0000-0000-00007C010000}"/>
    <cellStyle name="40% - Accent4 2 4 2" xfId="1292" xr:uid="{00000000-0005-0000-0000-00007D010000}"/>
    <cellStyle name="40% - Accent4 2 5" xfId="292" xr:uid="{00000000-0005-0000-0000-00007E010000}"/>
    <cellStyle name="40% - Accent4 2 5 2" xfId="1293" xr:uid="{00000000-0005-0000-0000-00007F010000}"/>
    <cellStyle name="40% - Accent4 2 6" xfId="293" xr:uid="{00000000-0005-0000-0000-000080010000}"/>
    <cellStyle name="40% - Accent4 2 6 2" xfId="1294" xr:uid="{00000000-0005-0000-0000-000081010000}"/>
    <cellStyle name="40% - Accent4 2 7" xfId="1295" xr:uid="{00000000-0005-0000-0000-000082010000}"/>
    <cellStyle name="40% - Accent4 3" xfId="294" xr:uid="{00000000-0005-0000-0000-000083010000}"/>
    <cellStyle name="40% - Accent4 3 2" xfId="295" xr:uid="{00000000-0005-0000-0000-000084010000}"/>
    <cellStyle name="40% - Accent4 3 2 2" xfId="1296" xr:uid="{00000000-0005-0000-0000-000085010000}"/>
    <cellStyle name="40% - Accent4 3 3" xfId="296" xr:uid="{00000000-0005-0000-0000-000086010000}"/>
    <cellStyle name="40% - Accent4 3 3 2" xfId="1297" xr:uid="{00000000-0005-0000-0000-000087010000}"/>
    <cellStyle name="40% - Accent4 3 4" xfId="297" xr:uid="{00000000-0005-0000-0000-000088010000}"/>
    <cellStyle name="40% - Accent4 3 4 2" xfId="1298" xr:uid="{00000000-0005-0000-0000-000089010000}"/>
    <cellStyle name="40% - Accent4 3 5" xfId="298" xr:uid="{00000000-0005-0000-0000-00008A010000}"/>
    <cellStyle name="40% - Accent4 3 5 2" xfId="1299" xr:uid="{00000000-0005-0000-0000-00008B010000}"/>
    <cellStyle name="40% - Accent4 3 6" xfId="299" xr:uid="{00000000-0005-0000-0000-00008C010000}"/>
    <cellStyle name="40% - Accent4 3 6 2" xfId="1300" xr:uid="{00000000-0005-0000-0000-00008D010000}"/>
    <cellStyle name="40% - Accent4 3 7" xfId="1301" xr:uid="{00000000-0005-0000-0000-00008E010000}"/>
    <cellStyle name="40% - Accent4 4" xfId="300" xr:uid="{00000000-0005-0000-0000-00008F010000}"/>
    <cellStyle name="40% - Accent4 4 2" xfId="1302" xr:uid="{00000000-0005-0000-0000-000090010000}"/>
    <cellStyle name="40% - Accent4 5" xfId="301" xr:uid="{00000000-0005-0000-0000-000091010000}"/>
    <cellStyle name="40% - Accent4 5 2" xfId="1303" xr:uid="{00000000-0005-0000-0000-000092010000}"/>
    <cellStyle name="40% - Accent4 6" xfId="302" xr:uid="{00000000-0005-0000-0000-000093010000}"/>
    <cellStyle name="40% - Accent4 6 2" xfId="1304" xr:uid="{00000000-0005-0000-0000-000094010000}"/>
    <cellStyle name="40% - Accent4 7" xfId="303" xr:uid="{00000000-0005-0000-0000-000095010000}"/>
    <cellStyle name="40% - Accent4 7 2" xfId="1305" xr:uid="{00000000-0005-0000-0000-000096010000}"/>
    <cellStyle name="40% - Accent4 8" xfId="304" xr:uid="{00000000-0005-0000-0000-000097010000}"/>
    <cellStyle name="40% - Accent4 8 2" xfId="1306" xr:uid="{00000000-0005-0000-0000-000098010000}"/>
    <cellStyle name="40% - Accent4 9" xfId="305" xr:uid="{00000000-0005-0000-0000-000099010000}"/>
    <cellStyle name="40% - Accent4 9 2" xfId="1307" xr:uid="{00000000-0005-0000-0000-00009A010000}"/>
    <cellStyle name="40% - Accent5" xfId="40" builtinId="47" customBuiltin="1"/>
    <cellStyle name="40% - Accent5 10" xfId="306" xr:uid="{00000000-0005-0000-0000-00009C010000}"/>
    <cellStyle name="40% - Accent5 10 2" xfId="1308" xr:uid="{00000000-0005-0000-0000-00009D010000}"/>
    <cellStyle name="40% - Accent5 11" xfId="307" xr:uid="{00000000-0005-0000-0000-00009E010000}"/>
    <cellStyle name="40% - Accent5 11 2" xfId="1309" xr:uid="{00000000-0005-0000-0000-00009F010000}"/>
    <cellStyle name="40% - Accent5 2" xfId="308" xr:uid="{00000000-0005-0000-0000-0000A0010000}"/>
    <cellStyle name="40% - Accent5 2 2" xfId="309" xr:uid="{00000000-0005-0000-0000-0000A1010000}"/>
    <cellStyle name="40% - Accent5 2 2 2" xfId="1310" xr:uid="{00000000-0005-0000-0000-0000A2010000}"/>
    <cellStyle name="40% - Accent5 2 3" xfId="310" xr:uid="{00000000-0005-0000-0000-0000A3010000}"/>
    <cellStyle name="40% - Accent5 2 3 2" xfId="1311" xr:uid="{00000000-0005-0000-0000-0000A4010000}"/>
    <cellStyle name="40% - Accent5 2 4" xfId="311" xr:uid="{00000000-0005-0000-0000-0000A5010000}"/>
    <cellStyle name="40% - Accent5 2 4 2" xfId="1312" xr:uid="{00000000-0005-0000-0000-0000A6010000}"/>
    <cellStyle name="40% - Accent5 2 5" xfId="312" xr:uid="{00000000-0005-0000-0000-0000A7010000}"/>
    <cellStyle name="40% - Accent5 2 5 2" xfId="1313" xr:uid="{00000000-0005-0000-0000-0000A8010000}"/>
    <cellStyle name="40% - Accent5 2 6" xfId="313" xr:uid="{00000000-0005-0000-0000-0000A9010000}"/>
    <cellStyle name="40% - Accent5 2 6 2" xfId="1314" xr:uid="{00000000-0005-0000-0000-0000AA010000}"/>
    <cellStyle name="40% - Accent5 2 7" xfId="1315" xr:uid="{00000000-0005-0000-0000-0000AB010000}"/>
    <cellStyle name="40% - Accent5 3" xfId="314" xr:uid="{00000000-0005-0000-0000-0000AC010000}"/>
    <cellStyle name="40% - Accent5 3 2" xfId="315" xr:uid="{00000000-0005-0000-0000-0000AD010000}"/>
    <cellStyle name="40% - Accent5 3 2 2" xfId="1316" xr:uid="{00000000-0005-0000-0000-0000AE010000}"/>
    <cellStyle name="40% - Accent5 3 3" xfId="316" xr:uid="{00000000-0005-0000-0000-0000AF010000}"/>
    <cellStyle name="40% - Accent5 3 3 2" xfId="1317" xr:uid="{00000000-0005-0000-0000-0000B0010000}"/>
    <cellStyle name="40% - Accent5 3 4" xfId="317" xr:uid="{00000000-0005-0000-0000-0000B1010000}"/>
    <cellStyle name="40% - Accent5 3 4 2" xfId="1318" xr:uid="{00000000-0005-0000-0000-0000B2010000}"/>
    <cellStyle name="40% - Accent5 3 5" xfId="318" xr:uid="{00000000-0005-0000-0000-0000B3010000}"/>
    <cellStyle name="40% - Accent5 3 5 2" xfId="1319" xr:uid="{00000000-0005-0000-0000-0000B4010000}"/>
    <cellStyle name="40% - Accent5 3 6" xfId="319" xr:uid="{00000000-0005-0000-0000-0000B5010000}"/>
    <cellStyle name="40% - Accent5 3 6 2" xfId="1320" xr:uid="{00000000-0005-0000-0000-0000B6010000}"/>
    <cellStyle name="40% - Accent5 3 7" xfId="1321" xr:uid="{00000000-0005-0000-0000-0000B7010000}"/>
    <cellStyle name="40% - Accent5 4" xfId="320" xr:uid="{00000000-0005-0000-0000-0000B8010000}"/>
    <cellStyle name="40% - Accent5 4 2" xfId="1322" xr:uid="{00000000-0005-0000-0000-0000B9010000}"/>
    <cellStyle name="40% - Accent5 5" xfId="321" xr:uid="{00000000-0005-0000-0000-0000BA010000}"/>
    <cellStyle name="40% - Accent5 5 2" xfId="1323" xr:uid="{00000000-0005-0000-0000-0000BB010000}"/>
    <cellStyle name="40% - Accent5 6" xfId="322" xr:uid="{00000000-0005-0000-0000-0000BC010000}"/>
    <cellStyle name="40% - Accent5 6 2" xfId="1324" xr:uid="{00000000-0005-0000-0000-0000BD010000}"/>
    <cellStyle name="40% - Accent5 7" xfId="323" xr:uid="{00000000-0005-0000-0000-0000BE010000}"/>
    <cellStyle name="40% - Accent5 7 2" xfId="1325" xr:uid="{00000000-0005-0000-0000-0000BF010000}"/>
    <cellStyle name="40% - Accent5 8" xfId="324" xr:uid="{00000000-0005-0000-0000-0000C0010000}"/>
    <cellStyle name="40% - Accent5 8 2" xfId="1326" xr:uid="{00000000-0005-0000-0000-0000C1010000}"/>
    <cellStyle name="40% - Accent5 9" xfId="325" xr:uid="{00000000-0005-0000-0000-0000C2010000}"/>
    <cellStyle name="40% - Accent5 9 2" xfId="1327" xr:uid="{00000000-0005-0000-0000-0000C3010000}"/>
    <cellStyle name="40% - Accent6" xfId="44" builtinId="51" customBuiltin="1"/>
    <cellStyle name="40% - Accent6 10" xfId="326" xr:uid="{00000000-0005-0000-0000-0000C5010000}"/>
    <cellStyle name="40% - Accent6 10 2" xfId="1328" xr:uid="{00000000-0005-0000-0000-0000C6010000}"/>
    <cellStyle name="40% - Accent6 11" xfId="327" xr:uid="{00000000-0005-0000-0000-0000C7010000}"/>
    <cellStyle name="40% - Accent6 11 2" xfId="1329" xr:uid="{00000000-0005-0000-0000-0000C8010000}"/>
    <cellStyle name="40% - Accent6 2" xfId="328" xr:uid="{00000000-0005-0000-0000-0000C9010000}"/>
    <cellStyle name="40% - Accent6 2 2" xfId="329" xr:uid="{00000000-0005-0000-0000-0000CA010000}"/>
    <cellStyle name="40% - Accent6 2 2 2" xfId="1330" xr:uid="{00000000-0005-0000-0000-0000CB010000}"/>
    <cellStyle name="40% - Accent6 2 3" xfId="330" xr:uid="{00000000-0005-0000-0000-0000CC010000}"/>
    <cellStyle name="40% - Accent6 2 3 2" xfId="1331" xr:uid="{00000000-0005-0000-0000-0000CD010000}"/>
    <cellStyle name="40% - Accent6 2 4" xfId="331" xr:uid="{00000000-0005-0000-0000-0000CE010000}"/>
    <cellStyle name="40% - Accent6 2 4 2" xfId="1332" xr:uid="{00000000-0005-0000-0000-0000CF010000}"/>
    <cellStyle name="40% - Accent6 2 5" xfId="332" xr:uid="{00000000-0005-0000-0000-0000D0010000}"/>
    <cellStyle name="40% - Accent6 2 5 2" xfId="1333" xr:uid="{00000000-0005-0000-0000-0000D1010000}"/>
    <cellStyle name="40% - Accent6 2 6" xfId="333" xr:uid="{00000000-0005-0000-0000-0000D2010000}"/>
    <cellStyle name="40% - Accent6 2 6 2" xfId="1334" xr:uid="{00000000-0005-0000-0000-0000D3010000}"/>
    <cellStyle name="40% - Accent6 2 7" xfId="1335" xr:uid="{00000000-0005-0000-0000-0000D4010000}"/>
    <cellStyle name="40% - Accent6 3" xfId="334" xr:uid="{00000000-0005-0000-0000-0000D5010000}"/>
    <cellStyle name="40% - Accent6 3 2" xfId="335" xr:uid="{00000000-0005-0000-0000-0000D6010000}"/>
    <cellStyle name="40% - Accent6 3 2 2" xfId="1336" xr:uid="{00000000-0005-0000-0000-0000D7010000}"/>
    <cellStyle name="40% - Accent6 3 3" xfId="336" xr:uid="{00000000-0005-0000-0000-0000D8010000}"/>
    <cellStyle name="40% - Accent6 3 3 2" xfId="1337" xr:uid="{00000000-0005-0000-0000-0000D9010000}"/>
    <cellStyle name="40% - Accent6 3 4" xfId="337" xr:uid="{00000000-0005-0000-0000-0000DA010000}"/>
    <cellStyle name="40% - Accent6 3 4 2" xfId="1338" xr:uid="{00000000-0005-0000-0000-0000DB010000}"/>
    <cellStyle name="40% - Accent6 3 5" xfId="338" xr:uid="{00000000-0005-0000-0000-0000DC010000}"/>
    <cellStyle name="40% - Accent6 3 5 2" xfId="1339" xr:uid="{00000000-0005-0000-0000-0000DD010000}"/>
    <cellStyle name="40% - Accent6 3 6" xfId="339" xr:uid="{00000000-0005-0000-0000-0000DE010000}"/>
    <cellStyle name="40% - Accent6 3 6 2" xfId="1340" xr:uid="{00000000-0005-0000-0000-0000DF010000}"/>
    <cellStyle name="40% - Accent6 3 7" xfId="1341" xr:uid="{00000000-0005-0000-0000-0000E0010000}"/>
    <cellStyle name="40% - Accent6 4" xfId="340" xr:uid="{00000000-0005-0000-0000-0000E1010000}"/>
    <cellStyle name="40% - Accent6 4 2" xfId="1342" xr:uid="{00000000-0005-0000-0000-0000E2010000}"/>
    <cellStyle name="40% - Accent6 5" xfId="341" xr:uid="{00000000-0005-0000-0000-0000E3010000}"/>
    <cellStyle name="40% - Accent6 5 2" xfId="1343" xr:uid="{00000000-0005-0000-0000-0000E4010000}"/>
    <cellStyle name="40% - Accent6 6" xfId="342" xr:uid="{00000000-0005-0000-0000-0000E5010000}"/>
    <cellStyle name="40% - Accent6 6 2" xfId="1344" xr:uid="{00000000-0005-0000-0000-0000E6010000}"/>
    <cellStyle name="40% - Accent6 7" xfId="343" xr:uid="{00000000-0005-0000-0000-0000E7010000}"/>
    <cellStyle name="40% - Accent6 7 2" xfId="1345" xr:uid="{00000000-0005-0000-0000-0000E8010000}"/>
    <cellStyle name="40% - Accent6 8" xfId="344" xr:uid="{00000000-0005-0000-0000-0000E9010000}"/>
    <cellStyle name="40% - Accent6 8 2" xfId="1346" xr:uid="{00000000-0005-0000-0000-0000EA010000}"/>
    <cellStyle name="40% - Accent6 9" xfId="345" xr:uid="{00000000-0005-0000-0000-0000EB010000}"/>
    <cellStyle name="40% - Accent6 9 2" xfId="1347" xr:uid="{00000000-0005-0000-0000-0000EC010000}"/>
    <cellStyle name="5" xfId="47" xr:uid="{00000000-0005-0000-0000-0000ED010000}"/>
    <cellStyle name="60% - Accent1" xfId="25" builtinId="32" customBuiltin="1"/>
    <cellStyle name="60% - Accent1 10" xfId="346" xr:uid="{00000000-0005-0000-0000-0000EF010000}"/>
    <cellStyle name="60% - Accent1 11" xfId="347" xr:uid="{00000000-0005-0000-0000-0000F0010000}"/>
    <cellStyle name="60% - Accent1 2" xfId="74" xr:uid="{00000000-0005-0000-0000-0000F1010000}"/>
    <cellStyle name="60% - Accent1 2 2" xfId="349" xr:uid="{00000000-0005-0000-0000-0000F2010000}"/>
    <cellStyle name="60% - Accent1 2 3" xfId="350" xr:uid="{00000000-0005-0000-0000-0000F3010000}"/>
    <cellStyle name="60% - Accent1 2 4" xfId="351" xr:uid="{00000000-0005-0000-0000-0000F4010000}"/>
    <cellStyle name="60% - Accent1 2 5" xfId="352" xr:uid="{00000000-0005-0000-0000-0000F5010000}"/>
    <cellStyle name="60% - Accent1 2 6" xfId="353" xr:uid="{00000000-0005-0000-0000-0000F6010000}"/>
    <cellStyle name="60% - Accent1 2 7" xfId="348" xr:uid="{00000000-0005-0000-0000-0000F7010000}"/>
    <cellStyle name="60% - Accent1 3" xfId="354" xr:uid="{00000000-0005-0000-0000-0000F8010000}"/>
    <cellStyle name="60% - Accent1 3 2" xfId="355" xr:uid="{00000000-0005-0000-0000-0000F9010000}"/>
    <cellStyle name="60% - Accent1 3 3" xfId="356" xr:uid="{00000000-0005-0000-0000-0000FA010000}"/>
    <cellStyle name="60% - Accent1 3 4" xfId="357" xr:uid="{00000000-0005-0000-0000-0000FB010000}"/>
    <cellStyle name="60% - Accent1 3 5" xfId="358" xr:uid="{00000000-0005-0000-0000-0000FC010000}"/>
    <cellStyle name="60% - Accent1 3 6" xfId="359" xr:uid="{00000000-0005-0000-0000-0000FD010000}"/>
    <cellStyle name="60% - Accent1 4" xfId="360" xr:uid="{00000000-0005-0000-0000-0000FE010000}"/>
    <cellStyle name="60% - Accent1 5" xfId="361" xr:uid="{00000000-0005-0000-0000-0000FF010000}"/>
    <cellStyle name="60% - Accent1 6" xfId="362" xr:uid="{00000000-0005-0000-0000-000000020000}"/>
    <cellStyle name="60% - Accent1 7" xfId="363" xr:uid="{00000000-0005-0000-0000-000001020000}"/>
    <cellStyle name="60% - Accent1 8" xfId="364" xr:uid="{00000000-0005-0000-0000-000002020000}"/>
    <cellStyle name="60% - Accent1 9" xfId="365" xr:uid="{00000000-0005-0000-0000-000003020000}"/>
    <cellStyle name="60% - Accent2" xfId="29" builtinId="36" customBuiltin="1"/>
    <cellStyle name="60% - Accent2 10" xfId="366" xr:uid="{00000000-0005-0000-0000-000005020000}"/>
    <cellStyle name="60% - Accent2 11" xfId="367" xr:uid="{00000000-0005-0000-0000-000006020000}"/>
    <cellStyle name="60% - Accent2 2" xfId="75" xr:uid="{00000000-0005-0000-0000-000007020000}"/>
    <cellStyle name="60% - Accent2 2 2" xfId="369" xr:uid="{00000000-0005-0000-0000-000008020000}"/>
    <cellStyle name="60% - Accent2 2 3" xfId="370" xr:uid="{00000000-0005-0000-0000-000009020000}"/>
    <cellStyle name="60% - Accent2 2 4" xfId="371" xr:uid="{00000000-0005-0000-0000-00000A020000}"/>
    <cellStyle name="60% - Accent2 2 5" xfId="372" xr:uid="{00000000-0005-0000-0000-00000B020000}"/>
    <cellStyle name="60% - Accent2 2 6" xfId="373" xr:uid="{00000000-0005-0000-0000-00000C020000}"/>
    <cellStyle name="60% - Accent2 2 7" xfId="368" xr:uid="{00000000-0005-0000-0000-00000D020000}"/>
    <cellStyle name="60% - Accent2 3" xfId="374" xr:uid="{00000000-0005-0000-0000-00000E020000}"/>
    <cellStyle name="60% - Accent2 3 2" xfId="375" xr:uid="{00000000-0005-0000-0000-00000F020000}"/>
    <cellStyle name="60% - Accent2 3 3" xfId="376" xr:uid="{00000000-0005-0000-0000-000010020000}"/>
    <cellStyle name="60% - Accent2 3 4" xfId="377" xr:uid="{00000000-0005-0000-0000-000011020000}"/>
    <cellStyle name="60% - Accent2 3 5" xfId="378" xr:uid="{00000000-0005-0000-0000-000012020000}"/>
    <cellStyle name="60% - Accent2 3 6" xfId="379" xr:uid="{00000000-0005-0000-0000-000013020000}"/>
    <cellStyle name="60% - Accent2 4" xfId="380" xr:uid="{00000000-0005-0000-0000-000014020000}"/>
    <cellStyle name="60% - Accent2 5" xfId="381" xr:uid="{00000000-0005-0000-0000-000015020000}"/>
    <cellStyle name="60% - Accent2 6" xfId="382" xr:uid="{00000000-0005-0000-0000-000016020000}"/>
    <cellStyle name="60% - Accent2 7" xfId="383" xr:uid="{00000000-0005-0000-0000-000017020000}"/>
    <cellStyle name="60% - Accent2 8" xfId="384" xr:uid="{00000000-0005-0000-0000-000018020000}"/>
    <cellStyle name="60% - Accent2 9" xfId="385" xr:uid="{00000000-0005-0000-0000-000019020000}"/>
    <cellStyle name="60% - Accent3" xfId="33" builtinId="40" customBuiltin="1"/>
    <cellStyle name="60% - Accent3 10" xfId="386" xr:uid="{00000000-0005-0000-0000-00001B020000}"/>
    <cellStyle name="60% - Accent3 11" xfId="387" xr:uid="{00000000-0005-0000-0000-00001C020000}"/>
    <cellStyle name="60% - Accent3 2" xfId="76" xr:uid="{00000000-0005-0000-0000-00001D020000}"/>
    <cellStyle name="60% - Accent3 2 2" xfId="389" xr:uid="{00000000-0005-0000-0000-00001E020000}"/>
    <cellStyle name="60% - Accent3 2 3" xfId="390" xr:uid="{00000000-0005-0000-0000-00001F020000}"/>
    <cellStyle name="60% - Accent3 2 4" xfId="391" xr:uid="{00000000-0005-0000-0000-000020020000}"/>
    <cellStyle name="60% - Accent3 2 5" xfId="392" xr:uid="{00000000-0005-0000-0000-000021020000}"/>
    <cellStyle name="60% - Accent3 2 6" xfId="393" xr:uid="{00000000-0005-0000-0000-000022020000}"/>
    <cellStyle name="60% - Accent3 2 7" xfId="388" xr:uid="{00000000-0005-0000-0000-000023020000}"/>
    <cellStyle name="60% - Accent3 3" xfId="394" xr:uid="{00000000-0005-0000-0000-000024020000}"/>
    <cellStyle name="60% - Accent3 3 2" xfId="395" xr:uid="{00000000-0005-0000-0000-000025020000}"/>
    <cellStyle name="60% - Accent3 3 3" xfId="396" xr:uid="{00000000-0005-0000-0000-000026020000}"/>
    <cellStyle name="60% - Accent3 3 4" xfId="397" xr:uid="{00000000-0005-0000-0000-000027020000}"/>
    <cellStyle name="60% - Accent3 3 5" xfId="398" xr:uid="{00000000-0005-0000-0000-000028020000}"/>
    <cellStyle name="60% - Accent3 3 6" xfId="399" xr:uid="{00000000-0005-0000-0000-000029020000}"/>
    <cellStyle name="60% - Accent3 4" xfId="400" xr:uid="{00000000-0005-0000-0000-00002A020000}"/>
    <cellStyle name="60% - Accent3 5" xfId="401" xr:uid="{00000000-0005-0000-0000-00002B020000}"/>
    <cellStyle name="60% - Accent3 6" xfId="402" xr:uid="{00000000-0005-0000-0000-00002C020000}"/>
    <cellStyle name="60% - Accent3 7" xfId="403" xr:uid="{00000000-0005-0000-0000-00002D020000}"/>
    <cellStyle name="60% - Accent3 8" xfId="404" xr:uid="{00000000-0005-0000-0000-00002E020000}"/>
    <cellStyle name="60% - Accent3 9" xfId="405" xr:uid="{00000000-0005-0000-0000-00002F020000}"/>
    <cellStyle name="60% - Accent4" xfId="37" builtinId="44" customBuiltin="1"/>
    <cellStyle name="60% - Accent4 10" xfId="406" xr:uid="{00000000-0005-0000-0000-000031020000}"/>
    <cellStyle name="60% - Accent4 11" xfId="407" xr:uid="{00000000-0005-0000-0000-000032020000}"/>
    <cellStyle name="60% - Accent4 2" xfId="77" xr:uid="{00000000-0005-0000-0000-000033020000}"/>
    <cellStyle name="60% - Accent4 2 2" xfId="409" xr:uid="{00000000-0005-0000-0000-000034020000}"/>
    <cellStyle name="60% - Accent4 2 3" xfId="410" xr:uid="{00000000-0005-0000-0000-000035020000}"/>
    <cellStyle name="60% - Accent4 2 4" xfId="411" xr:uid="{00000000-0005-0000-0000-000036020000}"/>
    <cellStyle name="60% - Accent4 2 5" xfId="412" xr:uid="{00000000-0005-0000-0000-000037020000}"/>
    <cellStyle name="60% - Accent4 2 6" xfId="413" xr:uid="{00000000-0005-0000-0000-000038020000}"/>
    <cellStyle name="60% - Accent4 2 7" xfId="408" xr:uid="{00000000-0005-0000-0000-000039020000}"/>
    <cellStyle name="60% - Accent4 3" xfId="414" xr:uid="{00000000-0005-0000-0000-00003A020000}"/>
    <cellStyle name="60% - Accent4 3 2" xfId="415" xr:uid="{00000000-0005-0000-0000-00003B020000}"/>
    <cellStyle name="60% - Accent4 3 3" xfId="416" xr:uid="{00000000-0005-0000-0000-00003C020000}"/>
    <cellStyle name="60% - Accent4 3 4" xfId="417" xr:uid="{00000000-0005-0000-0000-00003D020000}"/>
    <cellStyle name="60% - Accent4 3 5" xfId="418" xr:uid="{00000000-0005-0000-0000-00003E020000}"/>
    <cellStyle name="60% - Accent4 3 6" xfId="419" xr:uid="{00000000-0005-0000-0000-00003F020000}"/>
    <cellStyle name="60% - Accent4 4" xfId="420" xr:uid="{00000000-0005-0000-0000-000040020000}"/>
    <cellStyle name="60% - Accent4 5" xfId="421" xr:uid="{00000000-0005-0000-0000-000041020000}"/>
    <cellStyle name="60% - Accent4 6" xfId="422" xr:uid="{00000000-0005-0000-0000-000042020000}"/>
    <cellStyle name="60% - Accent4 7" xfId="423" xr:uid="{00000000-0005-0000-0000-000043020000}"/>
    <cellStyle name="60% - Accent4 8" xfId="424" xr:uid="{00000000-0005-0000-0000-000044020000}"/>
    <cellStyle name="60% - Accent4 9" xfId="425" xr:uid="{00000000-0005-0000-0000-000045020000}"/>
    <cellStyle name="60% - Accent5" xfId="41" builtinId="48" customBuiltin="1"/>
    <cellStyle name="60% - Accent5 10" xfId="426" xr:uid="{00000000-0005-0000-0000-000047020000}"/>
    <cellStyle name="60% - Accent5 11" xfId="427" xr:uid="{00000000-0005-0000-0000-000048020000}"/>
    <cellStyle name="60% - Accent5 2" xfId="78" xr:uid="{00000000-0005-0000-0000-000049020000}"/>
    <cellStyle name="60% - Accent5 2 2" xfId="429" xr:uid="{00000000-0005-0000-0000-00004A020000}"/>
    <cellStyle name="60% - Accent5 2 3" xfId="430" xr:uid="{00000000-0005-0000-0000-00004B020000}"/>
    <cellStyle name="60% - Accent5 2 4" xfId="431" xr:uid="{00000000-0005-0000-0000-00004C020000}"/>
    <cellStyle name="60% - Accent5 2 5" xfId="432" xr:uid="{00000000-0005-0000-0000-00004D020000}"/>
    <cellStyle name="60% - Accent5 2 6" xfId="433" xr:uid="{00000000-0005-0000-0000-00004E020000}"/>
    <cellStyle name="60% - Accent5 2 7" xfId="428" xr:uid="{00000000-0005-0000-0000-00004F020000}"/>
    <cellStyle name="60% - Accent5 3" xfId="434" xr:uid="{00000000-0005-0000-0000-000050020000}"/>
    <cellStyle name="60% - Accent5 3 2" xfId="435" xr:uid="{00000000-0005-0000-0000-000051020000}"/>
    <cellStyle name="60% - Accent5 3 3" xfId="436" xr:uid="{00000000-0005-0000-0000-000052020000}"/>
    <cellStyle name="60% - Accent5 3 4" xfId="437" xr:uid="{00000000-0005-0000-0000-000053020000}"/>
    <cellStyle name="60% - Accent5 3 5" xfId="438" xr:uid="{00000000-0005-0000-0000-000054020000}"/>
    <cellStyle name="60% - Accent5 3 6" xfId="439" xr:uid="{00000000-0005-0000-0000-000055020000}"/>
    <cellStyle name="60% - Accent5 4" xfId="440" xr:uid="{00000000-0005-0000-0000-000056020000}"/>
    <cellStyle name="60% - Accent5 5" xfId="441" xr:uid="{00000000-0005-0000-0000-000057020000}"/>
    <cellStyle name="60% - Accent5 6" xfId="442" xr:uid="{00000000-0005-0000-0000-000058020000}"/>
    <cellStyle name="60% - Accent5 7" xfId="443" xr:uid="{00000000-0005-0000-0000-000059020000}"/>
    <cellStyle name="60% - Accent5 8" xfId="444" xr:uid="{00000000-0005-0000-0000-00005A020000}"/>
    <cellStyle name="60% - Accent5 9" xfId="445" xr:uid="{00000000-0005-0000-0000-00005B020000}"/>
    <cellStyle name="60% - Accent6" xfId="45" builtinId="52" customBuiltin="1"/>
    <cellStyle name="60% - Accent6 10" xfId="446" xr:uid="{00000000-0005-0000-0000-00005D020000}"/>
    <cellStyle name="60% - Accent6 11" xfId="447" xr:uid="{00000000-0005-0000-0000-00005E020000}"/>
    <cellStyle name="60% - Accent6 2" xfId="79" xr:uid="{00000000-0005-0000-0000-00005F020000}"/>
    <cellStyle name="60% - Accent6 2 2" xfId="449" xr:uid="{00000000-0005-0000-0000-000060020000}"/>
    <cellStyle name="60% - Accent6 2 3" xfId="450" xr:uid="{00000000-0005-0000-0000-000061020000}"/>
    <cellStyle name="60% - Accent6 2 4" xfId="451" xr:uid="{00000000-0005-0000-0000-000062020000}"/>
    <cellStyle name="60% - Accent6 2 5" xfId="452" xr:uid="{00000000-0005-0000-0000-000063020000}"/>
    <cellStyle name="60% - Accent6 2 6" xfId="453" xr:uid="{00000000-0005-0000-0000-000064020000}"/>
    <cellStyle name="60% - Accent6 2 7" xfId="448" xr:uid="{00000000-0005-0000-0000-000065020000}"/>
    <cellStyle name="60% - Accent6 3" xfId="454" xr:uid="{00000000-0005-0000-0000-000066020000}"/>
    <cellStyle name="60% - Accent6 3 2" xfId="455" xr:uid="{00000000-0005-0000-0000-000067020000}"/>
    <cellStyle name="60% - Accent6 3 3" xfId="456" xr:uid="{00000000-0005-0000-0000-000068020000}"/>
    <cellStyle name="60% - Accent6 3 4" xfId="457" xr:uid="{00000000-0005-0000-0000-000069020000}"/>
    <cellStyle name="60% - Accent6 3 5" xfId="458" xr:uid="{00000000-0005-0000-0000-00006A020000}"/>
    <cellStyle name="60% - Accent6 3 6" xfId="459" xr:uid="{00000000-0005-0000-0000-00006B020000}"/>
    <cellStyle name="60% - Accent6 4" xfId="460" xr:uid="{00000000-0005-0000-0000-00006C020000}"/>
    <cellStyle name="60% - Accent6 5" xfId="461" xr:uid="{00000000-0005-0000-0000-00006D020000}"/>
    <cellStyle name="60% - Accent6 6" xfId="462" xr:uid="{00000000-0005-0000-0000-00006E020000}"/>
    <cellStyle name="60% - Accent6 7" xfId="463" xr:uid="{00000000-0005-0000-0000-00006F020000}"/>
    <cellStyle name="60% - Accent6 8" xfId="464" xr:uid="{00000000-0005-0000-0000-000070020000}"/>
    <cellStyle name="60% - Accent6 9" xfId="465" xr:uid="{00000000-0005-0000-0000-000071020000}"/>
    <cellStyle name="Accent1" xfId="22" builtinId="29" customBuiltin="1"/>
    <cellStyle name="Accent1 10" xfId="466" xr:uid="{00000000-0005-0000-0000-000073020000}"/>
    <cellStyle name="Accent1 11" xfId="467" xr:uid="{00000000-0005-0000-0000-000074020000}"/>
    <cellStyle name="Accent1 2" xfId="468" xr:uid="{00000000-0005-0000-0000-000075020000}"/>
    <cellStyle name="Accent1 2 2" xfId="469" xr:uid="{00000000-0005-0000-0000-000076020000}"/>
    <cellStyle name="Accent1 2 3" xfId="470" xr:uid="{00000000-0005-0000-0000-000077020000}"/>
    <cellStyle name="Accent1 2 4" xfId="471" xr:uid="{00000000-0005-0000-0000-000078020000}"/>
    <cellStyle name="Accent1 2 5" xfId="472" xr:uid="{00000000-0005-0000-0000-000079020000}"/>
    <cellStyle name="Accent1 2 6" xfId="473" xr:uid="{00000000-0005-0000-0000-00007A020000}"/>
    <cellStyle name="Accent1 3" xfId="474" xr:uid="{00000000-0005-0000-0000-00007B020000}"/>
    <cellStyle name="Accent1 3 2" xfId="475" xr:uid="{00000000-0005-0000-0000-00007C020000}"/>
    <cellStyle name="Accent1 3 3" xfId="476" xr:uid="{00000000-0005-0000-0000-00007D020000}"/>
    <cellStyle name="Accent1 3 4" xfId="477" xr:uid="{00000000-0005-0000-0000-00007E020000}"/>
    <cellStyle name="Accent1 3 5" xfId="478" xr:uid="{00000000-0005-0000-0000-00007F020000}"/>
    <cellStyle name="Accent1 3 6" xfId="479" xr:uid="{00000000-0005-0000-0000-000080020000}"/>
    <cellStyle name="Accent1 4" xfId="480" xr:uid="{00000000-0005-0000-0000-000081020000}"/>
    <cellStyle name="Accent1 5" xfId="481" xr:uid="{00000000-0005-0000-0000-000082020000}"/>
    <cellStyle name="Accent1 6" xfId="482" xr:uid="{00000000-0005-0000-0000-000083020000}"/>
    <cellStyle name="Accent1 7" xfId="483" xr:uid="{00000000-0005-0000-0000-000084020000}"/>
    <cellStyle name="Accent1 8" xfId="484" xr:uid="{00000000-0005-0000-0000-000085020000}"/>
    <cellStyle name="Accent1 9" xfId="485" xr:uid="{00000000-0005-0000-0000-000086020000}"/>
    <cellStyle name="Accent2" xfId="26" builtinId="33" customBuiltin="1"/>
    <cellStyle name="Accent2 10" xfId="486" xr:uid="{00000000-0005-0000-0000-000088020000}"/>
    <cellStyle name="Accent2 11" xfId="487" xr:uid="{00000000-0005-0000-0000-000089020000}"/>
    <cellStyle name="Accent2 2" xfId="488" xr:uid="{00000000-0005-0000-0000-00008A020000}"/>
    <cellStyle name="Accent2 2 2" xfId="489" xr:uid="{00000000-0005-0000-0000-00008B020000}"/>
    <cellStyle name="Accent2 2 3" xfId="490" xr:uid="{00000000-0005-0000-0000-00008C020000}"/>
    <cellStyle name="Accent2 2 4" xfId="491" xr:uid="{00000000-0005-0000-0000-00008D020000}"/>
    <cellStyle name="Accent2 2 5" xfId="492" xr:uid="{00000000-0005-0000-0000-00008E020000}"/>
    <cellStyle name="Accent2 2 6" xfId="493" xr:uid="{00000000-0005-0000-0000-00008F020000}"/>
    <cellStyle name="Accent2 3" xfId="494" xr:uid="{00000000-0005-0000-0000-000090020000}"/>
    <cellStyle name="Accent2 3 2" xfId="495" xr:uid="{00000000-0005-0000-0000-000091020000}"/>
    <cellStyle name="Accent2 3 3" xfId="496" xr:uid="{00000000-0005-0000-0000-000092020000}"/>
    <cellStyle name="Accent2 3 4" xfId="497" xr:uid="{00000000-0005-0000-0000-000093020000}"/>
    <cellStyle name="Accent2 3 5" xfId="498" xr:uid="{00000000-0005-0000-0000-000094020000}"/>
    <cellStyle name="Accent2 3 6" xfId="499" xr:uid="{00000000-0005-0000-0000-000095020000}"/>
    <cellStyle name="Accent2 4" xfId="500" xr:uid="{00000000-0005-0000-0000-000096020000}"/>
    <cellStyle name="Accent2 5" xfId="501" xr:uid="{00000000-0005-0000-0000-000097020000}"/>
    <cellStyle name="Accent2 6" xfId="502" xr:uid="{00000000-0005-0000-0000-000098020000}"/>
    <cellStyle name="Accent2 7" xfId="503" xr:uid="{00000000-0005-0000-0000-000099020000}"/>
    <cellStyle name="Accent2 8" xfId="504" xr:uid="{00000000-0005-0000-0000-00009A020000}"/>
    <cellStyle name="Accent2 9" xfId="505" xr:uid="{00000000-0005-0000-0000-00009B020000}"/>
    <cellStyle name="Accent3" xfId="30" builtinId="37" customBuiltin="1"/>
    <cellStyle name="Accent3 10" xfId="506" xr:uid="{00000000-0005-0000-0000-00009D020000}"/>
    <cellStyle name="Accent3 11" xfId="507" xr:uid="{00000000-0005-0000-0000-00009E020000}"/>
    <cellStyle name="Accent3 2" xfId="508" xr:uid="{00000000-0005-0000-0000-00009F020000}"/>
    <cellStyle name="Accent3 2 2" xfId="509" xr:uid="{00000000-0005-0000-0000-0000A0020000}"/>
    <cellStyle name="Accent3 2 3" xfId="510" xr:uid="{00000000-0005-0000-0000-0000A1020000}"/>
    <cellStyle name="Accent3 2 4" xfId="511" xr:uid="{00000000-0005-0000-0000-0000A2020000}"/>
    <cellStyle name="Accent3 2 5" xfId="512" xr:uid="{00000000-0005-0000-0000-0000A3020000}"/>
    <cellStyle name="Accent3 2 6" xfId="513" xr:uid="{00000000-0005-0000-0000-0000A4020000}"/>
    <cellStyle name="Accent3 3" xfId="514" xr:uid="{00000000-0005-0000-0000-0000A5020000}"/>
    <cellStyle name="Accent3 3 2" xfId="515" xr:uid="{00000000-0005-0000-0000-0000A6020000}"/>
    <cellStyle name="Accent3 3 3" xfId="516" xr:uid="{00000000-0005-0000-0000-0000A7020000}"/>
    <cellStyle name="Accent3 3 4" xfId="517" xr:uid="{00000000-0005-0000-0000-0000A8020000}"/>
    <cellStyle name="Accent3 3 5" xfId="518" xr:uid="{00000000-0005-0000-0000-0000A9020000}"/>
    <cellStyle name="Accent3 3 6" xfId="519" xr:uid="{00000000-0005-0000-0000-0000AA020000}"/>
    <cellStyle name="Accent3 4" xfId="520" xr:uid="{00000000-0005-0000-0000-0000AB020000}"/>
    <cellStyle name="Accent3 5" xfId="521" xr:uid="{00000000-0005-0000-0000-0000AC020000}"/>
    <cellStyle name="Accent3 6" xfId="522" xr:uid="{00000000-0005-0000-0000-0000AD020000}"/>
    <cellStyle name="Accent3 7" xfId="523" xr:uid="{00000000-0005-0000-0000-0000AE020000}"/>
    <cellStyle name="Accent3 8" xfId="524" xr:uid="{00000000-0005-0000-0000-0000AF020000}"/>
    <cellStyle name="Accent3 9" xfId="525" xr:uid="{00000000-0005-0000-0000-0000B0020000}"/>
    <cellStyle name="Accent4" xfId="34" builtinId="41" customBuiltin="1"/>
    <cellStyle name="Accent4 10" xfId="526" xr:uid="{00000000-0005-0000-0000-0000B2020000}"/>
    <cellStyle name="Accent4 11" xfId="527" xr:uid="{00000000-0005-0000-0000-0000B3020000}"/>
    <cellStyle name="Accent4 2" xfId="528" xr:uid="{00000000-0005-0000-0000-0000B4020000}"/>
    <cellStyle name="Accent4 2 2" xfId="529" xr:uid="{00000000-0005-0000-0000-0000B5020000}"/>
    <cellStyle name="Accent4 2 3" xfId="530" xr:uid="{00000000-0005-0000-0000-0000B6020000}"/>
    <cellStyle name="Accent4 2 4" xfId="531" xr:uid="{00000000-0005-0000-0000-0000B7020000}"/>
    <cellStyle name="Accent4 2 5" xfId="532" xr:uid="{00000000-0005-0000-0000-0000B8020000}"/>
    <cellStyle name="Accent4 2 6" xfId="533" xr:uid="{00000000-0005-0000-0000-0000B9020000}"/>
    <cellStyle name="Accent4 3" xfId="534" xr:uid="{00000000-0005-0000-0000-0000BA020000}"/>
    <cellStyle name="Accent4 3 2" xfId="535" xr:uid="{00000000-0005-0000-0000-0000BB020000}"/>
    <cellStyle name="Accent4 3 3" xfId="536" xr:uid="{00000000-0005-0000-0000-0000BC020000}"/>
    <cellStyle name="Accent4 3 4" xfId="537" xr:uid="{00000000-0005-0000-0000-0000BD020000}"/>
    <cellStyle name="Accent4 3 5" xfId="538" xr:uid="{00000000-0005-0000-0000-0000BE020000}"/>
    <cellStyle name="Accent4 3 6" xfId="539" xr:uid="{00000000-0005-0000-0000-0000BF020000}"/>
    <cellStyle name="Accent4 4" xfId="540" xr:uid="{00000000-0005-0000-0000-0000C0020000}"/>
    <cellStyle name="Accent4 5" xfId="541" xr:uid="{00000000-0005-0000-0000-0000C1020000}"/>
    <cellStyle name="Accent4 6" xfId="542" xr:uid="{00000000-0005-0000-0000-0000C2020000}"/>
    <cellStyle name="Accent4 7" xfId="543" xr:uid="{00000000-0005-0000-0000-0000C3020000}"/>
    <cellStyle name="Accent4 8" xfId="544" xr:uid="{00000000-0005-0000-0000-0000C4020000}"/>
    <cellStyle name="Accent4 9" xfId="545" xr:uid="{00000000-0005-0000-0000-0000C5020000}"/>
    <cellStyle name="Accent5" xfId="38" builtinId="45" customBuiltin="1"/>
    <cellStyle name="Accent5 10" xfId="546" xr:uid="{00000000-0005-0000-0000-0000C7020000}"/>
    <cellStyle name="Accent5 11" xfId="547" xr:uid="{00000000-0005-0000-0000-0000C8020000}"/>
    <cellStyle name="Accent5 2" xfId="548" xr:uid="{00000000-0005-0000-0000-0000C9020000}"/>
    <cellStyle name="Accent5 2 2" xfId="549" xr:uid="{00000000-0005-0000-0000-0000CA020000}"/>
    <cellStyle name="Accent5 2 3" xfId="550" xr:uid="{00000000-0005-0000-0000-0000CB020000}"/>
    <cellStyle name="Accent5 2 4" xfId="551" xr:uid="{00000000-0005-0000-0000-0000CC020000}"/>
    <cellStyle name="Accent5 2 5" xfId="552" xr:uid="{00000000-0005-0000-0000-0000CD020000}"/>
    <cellStyle name="Accent5 2 6" xfId="553" xr:uid="{00000000-0005-0000-0000-0000CE020000}"/>
    <cellStyle name="Accent5 3" xfId="554" xr:uid="{00000000-0005-0000-0000-0000CF020000}"/>
    <cellStyle name="Accent5 3 2" xfId="555" xr:uid="{00000000-0005-0000-0000-0000D0020000}"/>
    <cellStyle name="Accent5 3 3" xfId="556" xr:uid="{00000000-0005-0000-0000-0000D1020000}"/>
    <cellStyle name="Accent5 3 4" xfId="557" xr:uid="{00000000-0005-0000-0000-0000D2020000}"/>
    <cellStyle name="Accent5 3 5" xfId="558" xr:uid="{00000000-0005-0000-0000-0000D3020000}"/>
    <cellStyle name="Accent5 3 6" xfId="559" xr:uid="{00000000-0005-0000-0000-0000D4020000}"/>
    <cellStyle name="Accent5 4" xfId="560" xr:uid="{00000000-0005-0000-0000-0000D5020000}"/>
    <cellStyle name="Accent5 5" xfId="561" xr:uid="{00000000-0005-0000-0000-0000D6020000}"/>
    <cellStyle name="Accent5 6" xfId="562" xr:uid="{00000000-0005-0000-0000-0000D7020000}"/>
    <cellStyle name="Accent5 7" xfId="563" xr:uid="{00000000-0005-0000-0000-0000D8020000}"/>
    <cellStyle name="Accent5 8" xfId="564" xr:uid="{00000000-0005-0000-0000-0000D9020000}"/>
    <cellStyle name="Accent5 9" xfId="565" xr:uid="{00000000-0005-0000-0000-0000DA020000}"/>
    <cellStyle name="Accent6" xfId="42" builtinId="49" customBuiltin="1"/>
    <cellStyle name="Accent6 10" xfId="566" xr:uid="{00000000-0005-0000-0000-0000DC020000}"/>
    <cellStyle name="Accent6 11" xfId="567" xr:uid="{00000000-0005-0000-0000-0000DD020000}"/>
    <cellStyle name="Accent6 2" xfId="568" xr:uid="{00000000-0005-0000-0000-0000DE020000}"/>
    <cellStyle name="Accent6 2 2" xfId="569" xr:uid="{00000000-0005-0000-0000-0000DF020000}"/>
    <cellStyle name="Accent6 2 3" xfId="570" xr:uid="{00000000-0005-0000-0000-0000E0020000}"/>
    <cellStyle name="Accent6 2 4" xfId="571" xr:uid="{00000000-0005-0000-0000-0000E1020000}"/>
    <cellStyle name="Accent6 2 5" xfId="572" xr:uid="{00000000-0005-0000-0000-0000E2020000}"/>
    <cellStyle name="Accent6 2 6" xfId="573" xr:uid="{00000000-0005-0000-0000-0000E3020000}"/>
    <cellStyle name="Accent6 3" xfId="574" xr:uid="{00000000-0005-0000-0000-0000E4020000}"/>
    <cellStyle name="Accent6 3 2" xfId="575" xr:uid="{00000000-0005-0000-0000-0000E5020000}"/>
    <cellStyle name="Accent6 3 3" xfId="576" xr:uid="{00000000-0005-0000-0000-0000E6020000}"/>
    <cellStyle name="Accent6 3 4" xfId="577" xr:uid="{00000000-0005-0000-0000-0000E7020000}"/>
    <cellStyle name="Accent6 3 5" xfId="578" xr:uid="{00000000-0005-0000-0000-0000E8020000}"/>
    <cellStyle name="Accent6 3 6" xfId="579" xr:uid="{00000000-0005-0000-0000-0000E9020000}"/>
    <cellStyle name="Accent6 4" xfId="580" xr:uid="{00000000-0005-0000-0000-0000EA020000}"/>
    <cellStyle name="Accent6 5" xfId="581" xr:uid="{00000000-0005-0000-0000-0000EB020000}"/>
    <cellStyle name="Accent6 6" xfId="582" xr:uid="{00000000-0005-0000-0000-0000EC020000}"/>
    <cellStyle name="Accent6 7" xfId="583" xr:uid="{00000000-0005-0000-0000-0000ED020000}"/>
    <cellStyle name="Accent6 8" xfId="584" xr:uid="{00000000-0005-0000-0000-0000EE020000}"/>
    <cellStyle name="Accent6 9" xfId="585" xr:uid="{00000000-0005-0000-0000-0000EF020000}"/>
    <cellStyle name="annee semestre" xfId="1348" xr:uid="{00000000-0005-0000-0000-0000F0020000}"/>
    <cellStyle name="ArialBold8" xfId="1071" xr:uid="{00000000-0005-0000-0000-0000F1020000}"/>
    <cellStyle name="ArialNormal8" xfId="1072" xr:uid="{00000000-0005-0000-0000-0000F2020000}"/>
    <cellStyle name="Bad" xfId="11" builtinId="27" customBuiltin="1"/>
    <cellStyle name="Bad 10" xfId="586" xr:uid="{00000000-0005-0000-0000-0000F4020000}"/>
    <cellStyle name="Bad 11" xfId="587" xr:uid="{00000000-0005-0000-0000-0000F5020000}"/>
    <cellStyle name="Bad 2" xfId="588" xr:uid="{00000000-0005-0000-0000-0000F6020000}"/>
    <cellStyle name="Bad 2 2" xfId="589" xr:uid="{00000000-0005-0000-0000-0000F7020000}"/>
    <cellStyle name="Bad 2 3" xfId="590" xr:uid="{00000000-0005-0000-0000-0000F8020000}"/>
    <cellStyle name="Bad 2 4" xfId="591" xr:uid="{00000000-0005-0000-0000-0000F9020000}"/>
    <cellStyle name="Bad 2 5" xfId="592" xr:uid="{00000000-0005-0000-0000-0000FA020000}"/>
    <cellStyle name="Bad 2 6" xfId="593" xr:uid="{00000000-0005-0000-0000-0000FB020000}"/>
    <cellStyle name="Bad 3" xfId="594" xr:uid="{00000000-0005-0000-0000-0000FC020000}"/>
    <cellStyle name="Bad 3 2" xfId="595" xr:uid="{00000000-0005-0000-0000-0000FD020000}"/>
    <cellStyle name="Bad 3 3" xfId="596" xr:uid="{00000000-0005-0000-0000-0000FE020000}"/>
    <cellStyle name="Bad 3 4" xfId="597" xr:uid="{00000000-0005-0000-0000-0000FF020000}"/>
    <cellStyle name="Bad 3 5" xfId="598" xr:uid="{00000000-0005-0000-0000-000000030000}"/>
    <cellStyle name="Bad 3 6" xfId="599" xr:uid="{00000000-0005-0000-0000-000001030000}"/>
    <cellStyle name="Bad 4" xfId="600" xr:uid="{00000000-0005-0000-0000-000002030000}"/>
    <cellStyle name="Bad 5" xfId="601" xr:uid="{00000000-0005-0000-0000-000003030000}"/>
    <cellStyle name="Bad 6" xfId="602" xr:uid="{00000000-0005-0000-0000-000004030000}"/>
    <cellStyle name="Bad 7" xfId="603" xr:uid="{00000000-0005-0000-0000-000005030000}"/>
    <cellStyle name="Bad 8" xfId="604" xr:uid="{00000000-0005-0000-0000-000006030000}"/>
    <cellStyle name="Bad 9" xfId="605" xr:uid="{00000000-0005-0000-0000-000007030000}"/>
    <cellStyle name="Calculation" xfId="15" builtinId="22" customBuiltin="1"/>
    <cellStyle name="Calculation 10" xfId="606" xr:uid="{00000000-0005-0000-0000-000009030000}"/>
    <cellStyle name="Calculation 10 2" xfId="1349" xr:uid="{00000000-0005-0000-0000-00000A030000}"/>
    <cellStyle name="Calculation 11" xfId="607" xr:uid="{00000000-0005-0000-0000-00000B030000}"/>
    <cellStyle name="Calculation 11 2" xfId="1350" xr:uid="{00000000-0005-0000-0000-00000C030000}"/>
    <cellStyle name="Calculation 2" xfId="608" xr:uid="{00000000-0005-0000-0000-00000D030000}"/>
    <cellStyle name="Calculation 2 2" xfId="609" xr:uid="{00000000-0005-0000-0000-00000E030000}"/>
    <cellStyle name="Calculation 2 2 2" xfId="1351" xr:uid="{00000000-0005-0000-0000-00000F030000}"/>
    <cellStyle name="Calculation 2 3" xfId="610" xr:uid="{00000000-0005-0000-0000-000010030000}"/>
    <cellStyle name="Calculation 2 3 2" xfId="1352" xr:uid="{00000000-0005-0000-0000-000011030000}"/>
    <cellStyle name="Calculation 2 4" xfId="611" xr:uid="{00000000-0005-0000-0000-000012030000}"/>
    <cellStyle name="Calculation 2 4 2" xfId="1353" xr:uid="{00000000-0005-0000-0000-000013030000}"/>
    <cellStyle name="Calculation 2 5" xfId="612" xr:uid="{00000000-0005-0000-0000-000014030000}"/>
    <cellStyle name="Calculation 2 5 2" xfId="1354" xr:uid="{00000000-0005-0000-0000-000015030000}"/>
    <cellStyle name="Calculation 2 6" xfId="613" xr:uid="{00000000-0005-0000-0000-000016030000}"/>
    <cellStyle name="Calculation 2 6 2" xfId="1355" xr:uid="{00000000-0005-0000-0000-000017030000}"/>
    <cellStyle name="Calculation 2 7" xfId="1356" xr:uid="{00000000-0005-0000-0000-000018030000}"/>
    <cellStyle name="Calculation 3" xfId="614" xr:uid="{00000000-0005-0000-0000-000019030000}"/>
    <cellStyle name="Calculation 3 2" xfId="615" xr:uid="{00000000-0005-0000-0000-00001A030000}"/>
    <cellStyle name="Calculation 3 2 2" xfId="1357" xr:uid="{00000000-0005-0000-0000-00001B030000}"/>
    <cellStyle name="Calculation 3 3" xfId="616" xr:uid="{00000000-0005-0000-0000-00001C030000}"/>
    <cellStyle name="Calculation 3 3 2" xfId="1358" xr:uid="{00000000-0005-0000-0000-00001D030000}"/>
    <cellStyle name="Calculation 3 4" xfId="617" xr:uid="{00000000-0005-0000-0000-00001E030000}"/>
    <cellStyle name="Calculation 3 4 2" xfId="1359" xr:uid="{00000000-0005-0000-0000-00001F030000}"/>
    <cellStyle name="Calculation 3 5" xfId="618" xr:uid="{00000000-0005-0000-0000-000020030000}"/>
    <cellStyle name="Calculation 3 5 2" xfId="1360" xr:uid="{00000000-0005-0000-0000-000021030000}"/>
    <cellStyle name="Calculation 3 6" xfId="619" xr:uid="{00000000-0005-0000-0000-000022030000}"/>
    <cellStyle name="Calculation 3 6 2" xfId="1361" xr:uid="{00000000-0005-0000-0000-000023030000}"/>
    <cellStyle name="Calculation 3 7" xfId="1362" xr:uid="{00000000-0005-0000-0000-000024030000}"/>
    <cellStyle name="Calculation 4" xfId="620" xr:uid="{00000000-0005-0000-0000-000025030000}"/>
    <cellStyle name="Calculation 4 2" xfId="1363" xr:uid="{00000000-0005-0000-0000-000026030000}"/>
    <cellStyle name="Calculation 5" xfId="621" xr:uid="{00000000-0005-0000-0000-000027030000}"/>
    <cellStyle name="Calculation 5 2" xfId="1364" xr:uid="{00000000-0005-0000-0000-000028030000}"/>
    <cellStyle name="Calculation 6" xfId="622" xr:uid="{00000000-0005-0000-0000-000029030000}"/>
    <cellStyle name="Calculation 6 2" xfId="1365" xr:uid="{00000000-0005-0000-0000-00002A030000}"/>
    <cellStyle name="Calculation 7" xfId="623" xr:uid="{00000000-0005-0000-0000-00002B030000}"/>
    <cellStyle name="Calculation 7 2" xfId="1366" xr:uid="{00000000-0005-0000-0000-00002C030000}"/>
    <cellStyle name="Calculation 8" xfId="624" xr:uid="{00000000-0005-0000-0000-00002D030000}"/>
    <cellStyle name="Calculation 8 2" xfId="1367" xr:uid="{00000000-0005-0000-0000-00002E030000}"/>
    <cellStyle name="Calculation 9" xfId="625" xr:uid="{00000000-0005-0000-0000-00002F030000}"/>
    <cellStyle name="Calculation 9 2" xfId="1368" xr:uid="{00000000-0005-0000-0000-000030030000}"/>
    <cellStyle name="Check Cell" xfId="17" builtinId="23" customBuiltin="1"/>
    <cellStyle name="Check Cell 10" xfId="626" xr:uid="{00000000-0005-0000-0000-000032030000}"/>
    <cellStyle name="Check Cell 11" xfId="627" xr:uid="{00000000-0005-0000-0000-000033030000}"/>
    <cellStyle name="Check Cell 2" xfId="628" xr:uid="{00000000-0005-0000-0000-000034030000}"/>
    <cellStyle name="Check Cell 2 2" xfId="629" xr:uid="{00000000-0005-0000-0000-000035030000}"/>
    <cellStyle name="Check Cell 2 3" xfId="630" xr:uid="{00000000-0005-0000-0000-000036030000}"/>
    <cellStyle name="Check Cell 2 4" xfId="631" xr:uid="{00000000-0005-0000-0000-000037030000}"/>
    <cellStyle name="Check Cell 2 5" xfId="632" xr:uid="{00000000-0005-0000-0000-000038030000}"/>
    <cellStyle name="Check Cell 2 6" xfId="633" xr:uid="{00000000-0005-0000-0000-000039030000}"/>
    <cellStyle name="Check Cell 3" xfId="634" xr:uid="{00000000-0005-0000-0000-00003A030000}"/>
    <cellStyle name="Check Cell 3 2" xfId="635" xr:uid="{00000000-0005-0000-0000-00003B030000}"/>
    <cellStyle name="Check Cell 3 3" xfId="636" xr:uid="{00000000-0005-0000-0000-00003C030000}"/>
    <cellStyle name="Check Cell 3 4" xfId="637" xr:uid="{00000000-0005-0000-0000-00003D030000}"/>
    <cellStyle name="Check Cell 3 5" xfId="638" xr:uid="{00000000-0005-0000-0000-00003E030000}"/>
    <cellStyle name="Check Cell 3 6" xfId="639" xr:uid="{00000000-0005-0000-0000-00003F030000}"/>
    <cellStyle name="Check Cell 4" xfId="640" xr:uid="{00000000-0005-0000-0000-000040030000}"/>
    <cellStyle name="Check Cell 5" xfId="641" xr:uid="{00000000-0005-0000-0000-000041030000}"/>
    <cellStyle name="Check Cell 6" xfId="642" xr:uid="{00000000-0005-0000-0000-000042030000}"/>
    <cellStyle name="Check Cell 7" xfId="643" xr:uid="{00000000-0005-0000-0000-000043030000}"/>
    <cellStyle name="Check Cell 8" xfId="644" xr:uid="{00000000-0005-0000-0000-000044030000}"/>
    <cellStyle name="Check Cell 9" xfId="645" xr:uid="{00000000-0005-0000-0000-000045030000}"/>
    <cellStyle name="Comma" xfId="1" builtinId="3"/>
    <cellStyle name="Comma 10" xfId="2246" xr:uid="{00000000-0005-0000-0000-000047030000}"/>
    <cellStyle name="Comma 2" xfId="49" xr:uid="{00000000-0005-0000-0000-000048030000}"/>
    <cellStyle name="Comma 2 10" xfId="646" xr:uid="{00000000-0005-0000-0000-000049030000}"/>
    <cellStyle name="Comma 2 10 10" xfId="1369" xr:uid="{00000000-0005-0000-0000-00004A030000}"/>
    <cellStyle name="Comma 2 10 10 2" xfId="2296" xr:uid="{00000000-0005-0000-0000-00004B030000}"/>
    <cellStyle name="Comma 2 10 11" xfId="1370" xr:uid="{00000000-0005-0000-0000-00004C030000}"/>
    <cellStyle name="Comma 2 10 11 2" xfId="2317" xr:uid="{00000000-0005-0000-0000-00004D030000}"/>
    <cellStyle name="Comma 2 10 12" xfId="1371" xr:uid="{00000000-0005-0000-0000-00004E030000}"/>
    <cellStyle name="Comma 2 10 12 2" xfId="2288" xr:uid="{00000000-0005-0000-0000-00004F030000}"/>
    <cellStyle name="Comma 2 10 13" xfId="2247" xr:uid="{00000000-0005-0000-0000-000050030000}"/>
    <cellStyle name="Comma 2 10 2" xfId="1372" xr:uid="{00000000-0005-0000-0000-000051030000}"/>
    <cellStyle name="Comma 2 10 2 2" xfId="2248" xr:uid="{00000000-0005-0000-0000-000052030000}"/>
    <cellStyle name="Comma 2 10 3" xfId="1373" xr:uid="{00000000-0005-0000-0000-000053030000}"/>
    <cellStyle name="Comma 2 10 3 2" xfId="2249" xr:uid="{00000000-0005-0000-0000-000054030000}"/>
    <cellStyle name="Comma 2 10 4" xfId="1374" xr:uid="{00000000-0005-0000-0000-000055030000}"/>
    <cellStyle name="Comma 2 10 4 2" xfId="2250" xr:uid="{00000000-0005-0000-0000-000056030000}"/>
    <cellStyle name="Comma 2 10 5" xfId="1375" xr:uid="{00000000-0005-0000-0000-000057030000}"/>
    <cellStyle name="Comma 2 10 5 2" xfId="2251" xr:uid="{00000000-0005-0000-0000-000058030000}"/>
    <cellStyle name="Comma 2 10 6" xfId="1376" xr:uid="{00000000-0005-0000-0000-000059030000}"/>
    <cellStyle name="Comma 2 10 6 2" xfId="2252" xr:uid="{00000000-0005-0000-0000-00005A030000}"/>
    <cellStyle name="Comma 2 10 7" xfId="1377" xr:uid="{00000000-0005-0000-0000-00005B030000}"/>
    <cellStyle name="Comma 2 10 7 2" xfId="2318" xr:uid="{00000000-0005-0000-0000-00005C030000}"/>
    <cellStyle name="Comma 2 10 8" xfId="1378" xr:uid="{00000000-0005-0000-0000-00005D030000}"/>
    <cellStyle name="Comma 2 10 8 2" xfId="2253" xr:uid="{00000000-0005-0000-0000-00005E030000}"/>
    <cellStyle name="Comma 2 10 9" xfId="1379" xr:uid="{00000000-0005-0000-0000-00005F030000}"/>
    <cellStyle name="Comma 2 10 9 2" xfId="2421" xr:uid="{00000000-0005-0000-0000-000060030000}"/>
    <cellStyle name="Comma 2 11" xfId="647" xr:uid="{00000000-0005-0000-0000-000061030000}"/>
    <cellStyle name="Comma 2 11 10" xfId="1380" xr:uid="{00000000-0005-0000-0000-000062030000}"/>
    <cellStyle name="Comma 2 11 10 2" xfId="2254" xr:uid="{00000000-0005-0000-0000-000063030000}"/>
    <cellStyle name="Comma 2 11 11" xfId="1381" xr:uid="{00000000-0005-0000-0000-000064030000}"/>
    <cellStyle name="Comma 2 11 11 2" xfId="2319" xr:uid="{00000000-0005-0000-0000-000065030000}"/>
    <cellStyle name="Comma 2 11 12" xfId="1382" xr:uid="{00000000-0005-0000-0000-000066030000}"/>
    <cellStyle name="Comma 2 11 12 2" xfId="2320" xr:uid="{00000000-0005-0000-0000-000067030000}"/>
    <cellStyle name="Comma 2 11 13" xfId="2345" xr:uid="{00000000-0005-0000-0000-000068030000}"/>
    <cellStyle name="Comma 2 11 2" xfId="1383" xr:uid="{00000000-0005-0000-0000-000069030000}"/>
    <cellStyle name="Comma 2 11 2 2" xfId="2321" xr:uid="{00000000-0005-0000-0000-00006A030000}"/>
    <cellStyle name="Comma 2 11 3" xfId="1384" xr:uid="{00000000-0005-0000-0000-00006B030000}"/>
    <cellStyle name="Comma 2 11 3 2" xfId="2322" xr:uid="{00000000-0005-0000-0000-00006C030000}"/>
    <cellStyle name="Comma 2 11 4" xfId="1385" xr:uid="{00000000-0005-0000-0000-00006D030000}"/>
    <cellStyle name="Comma 2 11 4 2" xfId="2323" xr:uid="{00000000-0005-0000-0000-00006E030000}"/>
    <cellStyle name="Comma 2 11 5" xfId="1386" xr:uid="{00000000-0005-0000-0000-00006F030000}"/>
    <cellStyle name="Comma 2 11 5 2" xfId="2255" xr:uid="{00000000-0005-0000-0000-000070030000}"/>
    <cellStyle name="Comma 2 11 6" xfId="1387" xr:uid="{00000000-0005-0000-0000-000071030000}"/>
    <cellStyle name="Comma 2 11 6 2" xfId="2324" xr:uid="{00000000-0005-0000-0000-000072030000}"/>
    <cellStyle name="Comma 2 11 7" xfId="1388" xr:uid="{00000000-0005-0000-0000-000073030000}"/>
    <cellStyle name="Comma 2 11 7 2" xfId="2346" xr:uid="{00000000-0005-0000-0000-000074030000}"/>
    <cellStyle name="Comma 2 11 8" xfId="1389" xr:uid="{00000000-0005-0000-0000-000075030000}"/>
    <cellStyle name="Comma 2 11 8 2" xfId="2325" xr:uid="{00000000-0005-0000-0000-000076030000}"/>
    <cellStyle name="Comma 2 11 9" xfId="1390" xr:uid="{00000000-0005-0000-0000-000077030000}"/>
    <cellStyle name="Comma 2 11 9 2" xfId="2326" xr:uid="{00000000-0005-0000-0000-000078030000}"/>
    <cellStyle name="Comma 2 12" xfId="1032" xr:uid="{00000000-0005-0000-0000-000079030000}"/>
    <cellStyle name="Comma 2 12 10" xfId="1391" xr:uid="{00000000-0005-0000-0000-00007A030000}"/>
    <cellStyle name="Comma 2 12 10 2" xfId="2256" xr:uid="{00000000-0005-0000-0000-00007B030000}"/>
    <cellStyle name="Comma 2 12 11" xfId="1392" xr:uid="{00000000-0005-0000-0000-00007C030000}"/>
    <cellStyle name="Comma 2 12 11 2" xfId="2327" xr:uid="{00000000-0005-0000-0000-00007D030000}"/>
    <cellStyle name="Comma 2 12 12" xfId="1393" xr:uid="{00000000-0005-0000-0000-00007E030000}"/>
    <cellStyle name="Comma 2 12 12 2" xfId="2328" xr:uid="{00000000-0005-0000-0000-00007F030000}"/>
    <cellStyle name="Comma 2 12 13" xfId="2257" xr:uid="{00000000-0005-0000-0000-000080030000}"/>
    <cellStyle name="Comma 2 12 2" xfId="1394" xr:uid="{00000000-0005-0000-0000-000081030000}"/>
    <cellStyle name="Comma 2 12 2 2" xfId="2329" xr:uid="{00000000-0005-0000-0000-000082030000}"/>
    <cellStyle name="Comma 2 12 3" xfId="1395" xr:uid="{00000000-0005-0000-0000-000083030000}"/>
    <cellStyle name="Comma 2 12 3 2" xfId="2330" xr:uid="{00000000-0005-0000-0000-000084030000}"/>
    <cellStyle name="Comma 2 12 4" xfId="1396" xr:uid="{00000000-0005-0000-0000-000085030000}"/>
    <cellStyle name="Comma 2 12 4 2" xfId="2331" xr:uid="{00000000-0005-0000-0000-000086030000}"/>
    <cellStyle name="Comma 2 12 5" xfId="1397" xr:uid="{00000000-0005-0000-0000-000087030000}"/>
    <cellStyle name="Comma 2 12 5 2" xfId="2332" xr:uid="{00000000-0005-0000-0000-000088030000}"/>
    <cellStyle name="Comma 2 12 6" xfId="1398" xr:uid="{00000000-0005-0000-0000-000089030000}"/>
    <cellStyle name="Comma 2 12 6 2" xfId="2342" xr:uid="{00000000-0005-0000-0000-00008A030000}"/>
    <cellStyle name="Comma 2 12 7" xfId="1399" xr:uid="{00000000-0005-0000-0000-00008B030000}"/>
    <cellStyle name="Comma 2 12 7 2" xfId="2423" xr:uid="{00000000-0005-0000-0000-00008C030000}"/>
    <cellStyle name="Comma 2 12 8" xfId="1400" xr:uid="{00000000-0005-0000-0000-00008D030000}"/>
    <cellStyle name="Comma 2 12 8 2" xfId="2347" xr:uid="{00000000-0005-0000-0000-00008E030000}"/>
    <cellStyle name="Comma 2 12 9" xfId="1401" xr:uid="{00000000-0005-0000-0000-00008F030000}"/>
    <cellStyle name="Comma 2 12 9 2" xfId="2258" xr:uid="{00000000-0005-0000-0000-000090030000}"/>
    <cellStyle name="Comma 2 13" xfId="1033" xr:uid="{00000000-0005-0000-0000-000091030000}"/>
    <cellStyle name="Comma 2 13 2" xfId="1402" xr:uid="{00000000-0005-0000-0000-000092030000}"/>
    <cellStyle name="Comma 2 13 2 2" xfId="2259" xr:uid="{00000000-0005-0000-0000-000093030000}"/>
    <cellStyle name="Comma 2 13 3" xfId="2333" xr:uid="{00000000-0005-0000-0000-000094030000}"/>
    <cellStyle name="Comma 2 14" xfId="1034" xr:uid="{00000000-0005-0000-0000-000095030000}"/>
    <cellStyle name="Comma 2 14 2" xfId="1403" xr:uid="{00000000-0005-0000-0000-000096030000}"/>
    <cellStyle name="Comma 2 14 2 2" xfId="2334" xr:uid="{00000000-0005-0000-0000-000097030000}"/>
    <cellStyle name="Comma 2 14 3" xfId="2260" xr:uid="{00000000-0005-0000-0000-000098030000}"/>
    <cellStyle name="Comma 2 15" xfId="1035" xr:uid="{00000000-0005-0000-0000-000099030000}"/>
    <cellStyle name="Comma 2 15 2" xfId="1404" xr:uid="{00000000-0005-0000-0000-00009A030000}"/>
    <cellStyle name="Comma 2 15 2 2" xfId="2348" xr:uid="{00000000-0005-0000-0000-00009B030000}"/>
    <cellStyle name="Comma 2 15 3" xfId="2297" xr:uid="{00000000-0005-0000-0000-00009C030000}"/>
    <cellStyle name="Comma 2 16" xfId="1036" xr:uid="{00000000-0005-0000-0000-00009D030000}"/>
    <cellStyle name="Comma 2 16 2" xfId="1405" xr:uid="{00000000-0005-0000-0000-00009E030000}"/>
    <cellStyle name="Comma 2 16 2 2" xfId="2287" xr:uid="{00000000-0005-0000-0000-00009F030000}"/>
    <cellStyle name="Comma 2 16 3" xfId="2422" xr:uid="{00000000-0005-0000-0000-0000A0030000}"/>
    <cellStyle name="Comma 2 17" xfId="1037" xr:uid="{00000000-0005-0000-0000-0000A1030000}"/>
    <cellStyle name="Comma 2 17 2" xfId="1406" xr:uid="{00000000-0005-0000-0000-0000A2030000}"/>
    <cellStyle name="Comma 2 17 2 2" xfId="2335" xr:uid="{00000000-0005-0000-0000-0000A3030000}"/>
    <cellStyle name="Comma 2 17 3" xfId="2349" xr:uid="{00000000-0005-0000-0000-0000A4030000}"/>
    <cellStyle name="Comma 2 18" xfId="1038" xr:uid="{00000000-0005-0000-0000-0000A5030000}"/>
    <cellStyle name="Comma 2 18 2" xfId="1407" xr:uid="{00000000-0005-0000-0000-0000A6030000}"/>
    <cellStyle name="Comma 2 18 2 2" xfId="2261" xr:uid="{00000000-0005-0000-0000-0000A7030000}"/>
    <cellStyle name="Comma 2 18 3" xfId="2350" xr:uid="{00000000-0005-0000-0000-0000A8030000}"/>
    <cellStyle name="Comma 2 19" xfId="1039" xr:uid="{00000000-0005-0000-0000-0000A9030000}"/>
    <cellStyle name="Comma 2 19 2" xfId="1408" xr:uid="{00000000-0005-0000-0000-0000AA030000}"/>
    <cellStyle name="Comma 2 19 2 2" xfId="2336" xr:uid="{00000000-0005-0000-0000-0000AB030000}"/>
    <cellStyle name="Comma 2 19 3" xfId="2351" xr:uid="{00000000-0005-0000-0000-0000AC030000}"/>
    <cellStyle name="Comma 2 2" xfId="50" xr:uid="{00000000-0005-0000-0000-0000AD030000}"/>
    <cellStyle name="Comma 2 2 10" xfId="1409" xr:uid="{00000000-0005-0000-0000-0000AE030000}"/>
    <cellStyle name="Comma 2 2 10 2" xfId="2352" xr:uid="{00000000-0005-0000-0000-0000AF030000}"/>
    <cellStyle name="Comma 2 2 11" xfId="1410" xr:uid="{00000000-0005-0000-0000-0000B0030000}"/>
    <cellStyle name="Comma 2 2 11 2" xfId="2353" xr:uid="{00000000-0005-0000-0000-0000B1030000}"/>
    <cellStyle name="Comma 2 2 12" xfId="1411" xr:uid="{00000000-0005-0000-0000-0000B2030000}"/>
    <cellStyle name="Comma 2 2 12 2" xfId="2354" xr:uid="{00000000-0005-0000-0000-0000B3030000}"/>
    <cellStyle name="Comma 2 2 13" xfId="648" xr:uid="{00000000-0005-0000-0000-0000B4030000}"/>
    <cellStyle name="Comma 2 2 2" xfId="1412" xr:uid="{00000000-0005-0000-0000-0000B5030000}"/>
    <cellStyle name="Comma 2 2 2 2" xfId="2355" xr:uid="{00000000-0005-0000-0000-0000B6030000}"/>
    <cellStyle name="Comma 2 2 3" xfId="1413" xr:uid="{00000000-0005-0000-0000-0000B7030000}"/>
    <cellStyle name="Comma 2 2 3 2" xfId="2356" xr:uid="{00000000-0005-0000-0000-0000B8030000}"/>
    <cellStyle name="Comma 2 2 4" xfId="1414" xr:uid="{00000000-0005-0000-0000-0000B9030000}"/>
    <cellStyle name="Comma 2 2 4 2" xfId="2262" xr:uid="{00000000-0005-0000-0000-0000BA030000}"/>
    <cellStyle name="Comma 2 2 5" xfId="1415" xr:uid="{00000000-0005-0000-0000-0000BB030000}"/>
    <cellStyle name="Comma 2 2 5 2" xfId="2357" xr:uid="{00000000-0005-0000-0000-0000BC030000}"/>
    <cellStyle name="Comma 2 2 6" xfId="1416" xr:uid="{00000000-0005-0000-0000-0000BD030000}"/>
    <cellStyle name="Comma 2 2 6 2" xfId="2358" xr:uid="{00000000-0005-0000-0000-0000BE030000}"/>
    <cellStyle name="Comma 2 2 7" xfId="1417" xr:uid="{00000000-0005-0000-0000-0000BF030000}"/>
    <cellStyle name="Comma 2 2 7 2" xfId="2359" xr:uid="{00000000-0005-0000-0000-0000C0030000}"/>
    <cellStyle name="Comma 2 2 8" xfId="1418" xr:uid="{00000000-0005-0000-0000-0000C1030000}"/>
    <cellStyle name="Comma 2 2 8 2" xfId="2360" xr:uid="{00000000-0005-0000-0000-0000C2030000}"/>
    <cellStyle name="Comma 2 2 9" xfId="1419" xr:uid="{00000000-0005-0000-0000-0000C3030000}"/>
    <cellStyle name="Comma 2 2 9 2" xfId="2361" xr:uid="{00000000-0005-0000-0000-0000C4030000}"/>
    <cellStyle name="Comma 2 20" xfId="1073" xr:uid="{00000000-0005-0000-0000-0000C5030000}"/>
    <cellStyle name="Comma 2 20 2" xfId="2337" xr:uid="{00000000-0005-0000-0000-0000C6030000}"/>
    <cellStyle name="Comma 2 21" xfId="1420" xr:uid="{00000000-0005-0000-0000-0000C7030000}"/>
    <cellStyle name="Comma 2 21 2" xfId="2263" xr:uid="{00000000-0005-0000-0000-0000C8030000}"/>
    <cellStyle name="Comma 2 21 3" xfId="2362" xr:uid="{00000000-0005-0000-0000-0000C9030000}"/>
    <cellStyle name="Comma 2 22" xfId="1421" xr:uid="{00000000-0005-0000-0000-0000CA030000}"/>
    <cellStyle name="Comma 2 22 2" xfId="2343" xr:uid="{00000000-0005-0000-0000-0000CB030000}"/>
    <cellStyle name="Comma 2 23" xfId="1422" xr:uid="{00000000-0005-0000-0000-0000CC030000}"/>
    <cellStyle name="Comma 2 23 2" xfId="2298" xr:uid="{00000000-0005-0000-0000-0000CD030000}"/>
    <cellStyle name="Comma 2 24" xfId="1064" xr:uid="{00000000-0005-0000-0000-0000CE030000}"/>
    <cellStyle name="Comma 2 3" xfId="649" xr:uid="{00000000-0005-0000-0000-0000CF030000}"/>
    <cellStyle name="Comma 2 3 10" xfId="1423" xr:uid="{00000000-0005-0000-0000-0000D0030000}"/>
    <cellStyle name="Comma 2 3 10 2" xfId="2266" xr:uid="{00000000-0005-0000-0000-0000D1030000}"/>
    <cellStyle name="Comma 2 3 11" xfId="1424" xr:uid="{00000000-0005-0000-0000-0000D2030000}"/>
    <cellStyle name="Comma 2 3 11 2" xfId="2363" xr:uid="{00000000-0005-0000-0000-0000D3030000}"/>
    <cellStyle name="Comma 2 3 12" xfId="1425" xr:uid="{00000000-0005-0000-0000-0000D4030000}"/>
    <cellStyle name="Comma 2 3 12 2" xfId="2364" xr:uid="{00000000-0005-0000-0000-0000D5030000}"/>
    <cellStyle name="Comma 2 3 13" xfId="2365" xr:uid="{00000000-0005-0000-0000-0000D6030000}"/>
    <cellStyle name="Comma 2 3 2" xfId="1426" xr:uid="{00000000-0005-0000-0000-0000D7030000}"/>
    <cellStyle name="Comma 2 3 2 2" xfId="2366" xr:uid="{00000000-0005-0000-0000-0000D8030000}"/>
    <cellStyle name="Comma 2 3 3" xfId="1427" xr:uid="{00000000-0005-0000-0000-0000D9030000}"/>
    <cellStyle name="Comma 2 3 3 2" xfId="2367" xr:uid="{00000000-0005-0000-0000-0000DA030000}"/>
    <cellStyle name="Comma 2 3 4" xfId="1428" xr:uid="{00000000-0005-0000-0000-0000DB030000}"/>
    <cellStyle name="Comma 2 3 4 2" xfId="2368" xr:uid="{00000000-0005-0000-0000-0000DC030000}"/>
    <cellStyle name="Comma 2 3 5" xfId="1429" xr:uid="{00000000-0005-0000-0000-0000DD030000}"/>
    <cellStyle name="Comma 2 3 5 2" xfId="2369" xr:uid="{00000000-0005-0000-0000-0000DE030000}"/>
    <cellStyle name="Comma 2 3 6" xfId="1430" xr:uid="{00000000-0005-0000-0000-0000DF030000}"/>
    <cellStyle name="Comma 2 3 6 2" xfId="2370" xr:uid="{00000000-0005-0000-0000-0000E0030000}"/>
    <cellStyle name="Comma 2 3 7" xfId="1431" xr:uid="{00000000-0005-0000-0000-0000E1030000}"/>
    <cellStyle name="Comma 2 3 7 2" xfId="2293" xr:uid="{00000000-0005-0000-0000-0000E2030000}"/>
    <cellStyle name="Comma 2 3 8" xfId="1432" xr:uid="{00000000-0005-0000-0000-0000E3030000}"/>
    <cellStyle name="Comma 2 3 8 2" xfId="2420" xr:uid="{00000000-0005-0000-0000-0000E4030000}"/>
    <cellStyle name="Comma 2 3 9" xfId="1433" xr:uid="{00000000-0005-0000-0000-0000E5030000}"/>
    <cellStyle name="Comma 2 3 9 2" xfId="2375" xr:uid="{00000000-0005-0000-0000-0000E6030000}"/>
    <cellStyle name="Comma 2 4" xfId="650" xr:uid="{00000000-0005-0000-0000-0000E7030000}"/>
    <cellStyle name="Comma 2 4 10" xfId="1434" xr:uid="{00000000-0005-0000-0000-0000E8030000}"/>
    <cellStyle name="Comma 2 4 10 2" xfId="2301" xr:uid="{00000000-0005-0000-0000-0000E9030000}"/>
    <cellStyle name="Comma 2 4 11" xfId="1435" xr:uid="{00000000-0005-0000-0000-0000EA030000}"/>
    <cellStyle name="Comma 2 4 11 2" xfId="2302" xr:uid="{00000000-0005-0000-0000-0000EB030000}"/>
    <cellStyle name="Comma 2 4 12" xfId="1436" xr:uid="{00000000-0005-0000-0000-0000EC030000}"/>
    <cellStyle name="Comma 2 4 12 2" xfId="2344" xr:uid="{00000000-0005-0000-0000-0000ED030000}"/>
    <cellStyle name="Comma 2 4 13" xfId="2303" xr:uid="{00000000-0005-0000-0000-0000EE030000}"/>
    <cellStyle name="Comma 2 4 2" xfId="1437" xr:uid="{00000000-0005-0000-0000-0000EF030000}"/>
    <cellStyle name="Comma 2 4 2 2" xfId="2378" xr:uid="{00000000-0005-0000-0000-0000F0030000}"/>
    <cellStyle name="Comma 2 4 3" xfId="1438" xr:uid="{00000000-0005-0000-0000-0000F1030000}"/>
    <cellStyle name="Comma 2 4 3 2" xfId="2379" xr:uid="{00000000-0005-0000-0000-0000F2030000}"/>
    <cellStyle name="Comma 2 4 4" xfId="1439" xr:uid="{00000000-0005-0000-0000-0000F3030000}"/>
    <cellStyle name="Comma 2 4 4 2" xfId="2380" xr:uid="{00000000-0005-0000-0000-0000F4030000}"/>
    <cellStyle name="Comma 2 4 5" xfId="1440" xr:uid="{00000000-0005-0000-0000-0000F5030000}"/>
    <cellStyle name="Comma 2 4 5 2" xfId="2381" xr:uid="{00000000-0005-0000-0000-0000F6030000}"/>
    <cellStyle name="Comma 2 4 6" xfId="1441" xr:uid="{00000000-0005-0000-0000-0000F7030000}"/>
    <cellStyle name="Comma 2 4 6 2" xfId="2285" xr:uid="{00000000-0005-0000-0000-0000F8030000}"/>
    <cellStyle name="Comma 2 4 7" xfId="1442" xr:uid="{00000000-0005-0000-0000-0000F9030000}"/>
    <cellStyle name="Comma 2 4 7 2" xfId="2279" xr:uid="{00000000-0005-0000-0000-0000FA030000}"/>
    <cellStyle name="Comma 2 4 8" xfId="1443" xr:uid="{00000000-0005-0000-0000-0000FB030000}"/>
    <cellStyle name="Comma 2 4 8 2" xfId="2289" xr:uid="{00000000-0005-0000-0000-0000FC030000}"/>
    <cellStyle name="Comma 2 4 9" xfId="1444" xr:uid="{00000000-0005-0000-0000-0000FD030000}"/>
    <cellStyle name="Comma 2 4 9 2" xfId="2286" xr:uid="{00000000-0005-0000-0000-0000FE030000}"/>
    <cellStyle name="Comma 2 5" xfId="651" xr:uid="{00000000-0005-0000-0000-0000FF030000}"/>
    <cellStyle name="Comma 2 5 10" xfId="1445" xr:uid="{00000000-0005-0000-0000-000000040000}"/>
    <cellStyle name="Comma 2 5 10 2" xfId="2267" xr:uid="{00000000-0005-0000-0000-000001040000}"/>
    <cellStyle name="Comma 2 5 11" xfId="1446" xr:uid="{00000000-0005-0000-0000-000002040000}"/>
    <cellStyle name="Comma 2 5 11 2" xfId="2268" xr:uid="{00000000-0005-0000-0000-000003040000}"/>
    <cellStyle name="Comma 2 5 12" xfId="1447" xr:uid="{00000000-0005-0000-0000-000004040000}"/>
    <cellStyle name="Comma 2 5 12 2" xfId="2269" xr:uid="{00000000-0005-0000-0000-000005040000}"/>
    <cellStyle name="Comma 2 5 13" xfId="2270" xr:uid="{00000000-0005-0000-0000-000006040000}"/>
    <cellStyle name="Comma 2 5 2" xfId="1448" xr:uid="{00000000-0005-0000-0000-000007040000}"/>
    <cellStyle name="Comma 2 5 2 2" xfId="2424" xr:uid="{00000000-0005-0000-0000-000008040000}"/>
    <cellStyle name="Comma 2 5 3" xfId="1449" xr:uid="{00000000-0005-0000-0000-000009040000}"/>
    <cellStyle name="Comma 2 5 3 2" xfId="2271" xr:uid="{00000000-0005-0000-0000-00000A040000}"/>
    <cellStyle name="Comma 2 5 4" xfId="1450" xr:uid="{00000000-0005-0000-0000-00000B040000}"/>
    <cellStyle name="Comma 2 5 4 2" xfId="2272" xr:uid="{00000000-0005-0000-0000-00000C040000}"/>
    <cellStyle name="Comma 2 5 5" xfId="1451" xr:uid="{00000000-0005-0000-0000-00000D040000}"/>
    <cellStyle name="Comma 2 5 5 2" xfId="2273" xr:uid="{00000000-0005-0000-0000-00000E040000}"/>
    <cellStyle name="Comma 2 5 6" xfId="1452" xr:uid="{00000000-0005-0000-0000-00000F040000}"/>
    <cellStyle name="Comma 2 5 6 2" xfId="2371" xr:uid="{00000000-0005-0000-0000-000010040000}"/>
    <cellStyle name="Comma 2 5 7" xfId="1453" xr:uid="{00000000-0005-0000-0000-000011040000}"/>
    <cellStyle name="Comma 2 5 7 2" xfId="2304" xr:uid="{00000000-0005-0000-0000-000012040000}"/>
    <cellStyle name="Comma 2 5 8" xfId="1454" xr:uid="{00000000-0005-0000-0000-000013040000}"/>
    <cellStyle name="Comma 2 5 8 2" xfId="2387" xr:uid="{00000000-0005-0000-0000-000014040000}"/>
    <cellStyle name="Comma 2 5 9" xfId="1455" xr:uid="{00000000-0005-0000-0000-000015040000}"/>
    <cellStyle name="Comma 2 5 9 2" xfId="2305" xr:uid="{00000000-0005-0000-0000-000016040000}"/>
    <cellStyle name="Comma 2 6" xfId="652" xr:uid="{00000000-0005-0000-0000-000017040000}"/>
    <cellStyle name="Comma 2 6 10" xfId="1456" xr:uid="{00000000-0005-0000-0000-000018040000}"/>
    <cellStyle name="Comma 2 6 10 2" xfId="2388" xr:uid="{00000000-0005-0000-0000-000019040000}"/>
    <cellStyle name="Comma 2 6 11" xfId="1457" xr:uid="{00000000-0005-0000-0000-00001A040000}"/>
    <cellStyle name="Comma 2 6 11 2" xfId="2389" xr:uid="{00000000-0005-0000-0000-00001B040000}"/>
    <cellStyle name="Comma 2 6 12" xfId="1458" xr:uid="{00000000-0005-0000-0000-00001C040000}"/>
    <cellStyle name="Comma 2 6 12 2" xfId="2390" xr:uid="{00000000-0005-0000-0000-00001D040000}"/>
    <cellStyle name="Comma 2 6 13" xfId="2306" xr:uid="{00000000-0005-0000-0000-00001E040000}"/>
    <cellStyle name="Comma 2 6 2" xfId="1459" xr:uid="{00000000-0005-0000-0000-00001F040000}"/>
    <cellStyle name="Comma 2 6 2 2" xfId="2307" xr:uid="{00000000-0005-0000-0000-000020040000}"/>
    <cellStyle name="Comma 2 6 3" xfId="1460" xr:uid="{00000000-0005-0000-0000-000021040000}"/>
    <cellStyle name="Comma 2 6 3 2" xfId="2290" xr:uid="{00000000-0005-0000-0000-000022040000}"/>
    <cellStyle name="Comma 2 6 4" xfId="1461" xr:uid="{00000000-0005-0000-0000-000023040000}"/>
    <cellStyle name="Comma 2 6 4 2" xfId="2391" xr:uid="{00000000-0005-0000-0000-000024040000}"/>
    <cellStyle name="Comma 2 6 5" xfId="1462" xr:uid="{00000000-0005-0000-0000-000025040000}"/>
    <cellStyle name="Comma 2 6 5 2" xfId="2372" xr:uid="{00000000-0005-0000-0000-000026040000}"/>
    <cellStyle name="Comma 2 6 6" xfId="1463" xr:uid="{00000000-0005-0000-0000-000027040000}"/>
    <cellStyle name="Comma 2 6 6 2" xfId="2373" xr:uid="{00000000-0005-0000-0000-000028040000}"/>
    <cellStyle name="Comma 2 6 7" xfId="1464" xr:uid="{00000000-0005-0000-0000-000029040000}"/>
    <cellStyle name="Comma 2 6 7 2" xfId="2314" xr:uid="{00000000-0005-0000-0000-00002A040000}"/>
    <cellStyle name="Comma 2 6 8" xfId="1465" xr:uid="{00000000-0005-0000-0000-00002B040000}"/>
    <cellStyle name="Comma 2 6 8 2" xfId="2425" xr:uid="{00000000-0005-0000-0000-00002C040000}"/>
    <cellStyle name="Comma 2 6 9" xfId="1466" xr:uid="{00000000-0005-0000-0000-00002D040000}"/>
    <cellStyle name="Comma 2 6 9 2" xfId="2374" xr:uid="{00000000-0005-0000-0000-00002E040000}"/>
    <cellStyle name="Comma 2 7" xfId="653" xr:uid="{00000000-0005-0000-0000-00002F040000}"/>
    <cellStyle name="Comma 2 7 10" xfId="1467" xr:uid="{00000000-0005-0000-0000-000030040000}"/>
    <cellStyle name="Comma 2 7 10 2" xfId="2392" xr:uid="{00000000-0005-0000-0000-000031040000}"/>
    <cellStyle name="Comma 2 7 11" xfId="1468" xr:uid="{00000000-0005-0000-0000-000032040000}"/>
    <cellStyle name="Comma 2 7 11 2" xfId="2299" xr:uid="{00000000-0005-0000-0000-000033040000}"/>
    <cellStyle name="Comma 2 7 12" xfId="1469" xr:uid="{00000000-0005-0000-0000-000034040000}"/>
    <cellStyle name="Comma 2 7 12 2" xfId="2300" xr:uid="{00000000-0005-0000-0000-000035040000}"/>
    <cellStyle name="Comma 2 7 13" xfId="2393" xr:uid="{00000000-0005-0000-0000-000036040000}"/>
    <cellStyle name="Comma 2 7 2" xfId="1470" xr:uid="{00000000-0005-0000-0000-000037040000}"/>
    <cellStyle name="Comma 2 7 2 2" xfId="2394" xr:uid="{00000000-0005-0000-0000-000038040000}"/>
    <cellStyle name="Comma 2 7 3" xfId="1471" xr:uid="{00000000-0005-0000-0000-000039040000}"/>
    <cellStyle name="Comma 2 7 3 2" xfId="2308" xr:uid="{00000000-0005-0000-0000-00003A040000}"/>
    <cellStyle name="Comma 2 7 4" xfId="1472" xr:uid="{00000000-0005-0000-0000-00003B040000}"/>
    <cellStyle name="Comma 2 7 4 2" xfId="2395" xr:uid="{00000000-0005-0000-0000-00003C040000}"/>
    <cellStyle name="Comma 2 7 5" xfId="1473" xr:uid="{00000000-0005-0000-0000-00003D040000}"/>
    <cellStyle name="Comma 2 7 5 2" xfId="2338" xr:uid="{00000000-0005-0000-0000-00003E040000}"/>
    <cellStyle name="Comma 2 7 6" xfId="1474" xr:uid="{00000000-0005-0000-0000-00003F040000}"/>
    <cellStyle name="Comma 2 7 6 2" xfId="2396" xr:uid="{00000000-0005-0000-0000-000040040000}"/>
    <cellStyle name="Comma 2 7 7" xfId="1475" xr:uid="{00000000-0005-0000-0000-000041040000}"/>
    <cellStyle name="Comma 2 7 7 2" xfId="2397" xr:uid="{00000000-0005-0000-0000-000042040000}"/>
    <cellStyle name="Comma 2 7 8" xfId="1476" xr:uid="{00000000-0005-0000-0000-000043040000}"/>
    <cellStyle name="Comma 2 7 8 2" xfId="2398" xr:uid="{00000000-0005-0000-0000-000044040000}"/>
    <cellStyle name="Comma 2 7 9" xfId="1477" xr:uid="{00000000-0005-0000-0000-000045040000}"/>
    <cellStyle name="Comma 2 7 9 2" xfId="2274" xr:uid="{00000000-0005-0000-0000-000046040000}"/>
    <cellStyle name="Comma 2 8" xfId="654" xr:uid="{00000000-0005-0000-0000-000047040000}"/>
    <cellStyle name="Comma 2 8 10" xfId="1478" xr:uid="{00000000-0005-0000-0000-000048040000}"/>
    <cellStyle name="Comma 2 8 10 2" xfId="2399" xr:uid="{00000000-0005-0000-0000-000049040000}"/>
    <cellStyle name="Comma 2 8 11" xfId="1479" xr:uid="{00000000-0005-0000-0000-00004A040000}"/>
    <cellStyle name="Comma 2 8 11 2" xfId="2312" xr:uid="{00000000-0005-0000-0000-00004B040000}"/>
    <cellStyle name="Comma 2 8 12" xfId="1480" xr:uid="{00000000-0005-0000-0000-00004C040000}"/>
    <cellStyle name="Comma 2 8 12 2" xfId="2400" xr:uid="{00000000-0005-0000-0000-00004D040000}"/>
    <cellStyle name="Comma 2 8 13" xfId="2376" xr:uid="{00000000-0005-0000-0000-00004E040000}"/>
    <cellStyle name="Comma 2 8 2" xfId="1481" xr:uid="{00000000-0005-0000-0000-00004F040000}"/>
    <cellStyle name="Comma 2 8 2 2" xfId="2316" xr:uid="{00000000-0005-0000-0000-000050040000}"/>
    <cellStyle name="Comma 2 8 3" xfId="1482" xr:uid="{00000000-0005-0000-0000-000051040000}"/>
    <cellStyle name="Comma 2 8 3 2" xfId="2377" xr:uid="{00000000-0005-0000-0000-000052040000}"/>
    <cellStyle name="Comma 2 8 4" xfId="1483" xr:uid="{00000000-0005-0000-0000-000053040000}"/>
    <cellStyle name="Comma 2 8 4 2" xfId="2401" xr:uid="{00000000-0005-0000-0000-000054040000}"/>
    <cellStyle name="Comma 2 8 5" xfId="1484" xr:uid="{00000000-0005-0000-0000-000055040000}"/>
    <cellStyle name="Comma 2 8 5 2" xfId="2402" xr:uid="{00000000-0005-0000-0000-000056040000}"/>
    <cellStyle name="Comma 2 8 6" xfId="1485" xr:uid="{00000000-0005-0000-0000-000057040000}"/>
    <cellStyle name="Comma 2 8 6 2" xfId="2403" xr:uid="{00000000-0005-0000-0000-000058040000}"/>
    <cellStyle name="Comma 2 8 7" xfId="1486" xr:uid="{00000000-0005-0000-0000-000059040000}"/>
    <cellStyle name="Comma 2 8 7 2" xfId="2404" xr:uid="{00000000-0005-0000-0000-00005A040000}"/>
    <cellStyle name="Comma 2 8 8" xfId="1487" xr:uid="{00000000-0005-0000-0000-00005B040000}"/>
    <cellStyle name="Comma 2 8 8 2" xfId="2275" xr:uid="{00000000-0005-0000-0000-00005C040000}"/>
    <cellStyle name="Comma 2 8 9" xfId="1488" xr:uid="{00000000-0005-0000-0000-00005D040000}"/>
    <cellStyle name="Comma 2 8 9 2" xfId="2276" xr:uid="{00000000-0005-0000-0000-00005E040000}"/>
    <cellStyle name="Comma 2 9" xfId="655" xr:uid="{00000000-0005-0000-0000-00005F040000}"/>
    <cellStyle name="Comma 2 9 10" xfId="1489" xr:uid="{00000000-0005-0000-0000-000060040000}"/>
    <cellStyle name="Comma 2 9 10 2" xfId="2277" xr:uid="{00000000-0005-0000-0000-000061040000}"/>
    <cellStyle name="Comma 2 9 11" xfId="1490" xr:uid="{00000000-0005-0000-0000-000062040000}"/>
    <cellStyle name="Comma 2 9 11 2" xfId="2278" xr:uid="{00000000-0005-0000-0000-000063040000}"/>
    <cellStyle name="Comma 2 9 12" xfId="1491" xr:uid="{00000000-0005-0000-0000-000064040000}"/>
    <cellStyle name="Comma 2 9 12 2" xfId="2405" xr:uid="{00000000-0005-0000-0000-000065040000}"/>
    <cellStyle name="Comma 2 9 13" xfId="2245" xr:uid="{00000000-0005-0000-0000-000066040000}"/>
    <cellStyle name="Comma 2 9 2" xfId="1492" xr:uid="{00000000-0005-0000-0000-000067040000}"/>
    <cellStyle name="Comma 2 9 2 2" xfId="2315" xr:uid="{00000000-0005-0000-0000-000068040000}"/>
    <cellStyle name="Comma 2 9 3" xfId="1493" xr:uid="{00000000-0005-0000-0000-000069040000}"/>
    <cellStyle name="Comma 2 9 3 2" xfId="2291" xr:uid="{00000000-0005-0000-0000-00006A040000}"/>
    <cellStyle name="Comma 2 9 4" xfId="1494" xr:uid="{00000000-0005-0000-0000-00006B040000}"/>
    <cellStyle name="Comma 2 9 4 2" xfId="2295" xr:uid="{00000000-0005-0000-0000-00006C040000}"/>
    <cellStyle name="Comma 2 9 5" xfId="1495" xr:uid="{00000000-0005-0000-0000-00006D040000}"/>
    <cellStyle name="Comma 2 9 5 2" xfId="2341" xr:uid="{00000000-0005-0000-0000-00006E040000}"/>
    <cellStyle name="Comma 2 9 6" xfId="1496" xr:uid="{00000000-0005-0000-0000-00006F040000}"/>
    <cellStyle name="Comma 2 9 6 2" xfId="2292" xr:uid="{00000000-0005-0000-0000-000070040000}"/>
    <cellStyle name="Comma 2 9 7" xfId="1497" xr:uid="{00000000-0005-0000-0000-000071040000}"/>
    <cellStyle name="Comma 2 9 7 2" xfId="2406" xr:uid="{00000000-0005-0000-0000-000072040000}"/>
    <cellStyle name="Comma 2 9 8" xfId="1498" xr:uid="{00000000-0005-0000-0000-000073040000}"/>
    <cellStyle name="Comma 2 9 8 2" xfId="2407" xr:uid="{00000000-0005-0000-0000-000074040000}"/>
    <cellStyle name="Comma 2 9 9" xfId="1499" xr:uid="{00000000-0005-0000-0000-000075040000}"/>
    <cellStyle name="Comma 2 9 9 2" xfId="2408" xr:uid="{00000000-0005-0000-0000-000076040000}"/>
    <cellStyle name="Comma 3" xfId="51" xr:uid="{00000000-0005-0000-0000-000077040000}"/>
    <cellStyle name="Comma 3 2" xfId="52" xr:uid="{00000000-0005-0000-0000-000078040000}"/>
    <cellStyle name="Comma 3 2 2" xfId="1093" xr:uid="{00000000-0005-0000-0000-000079040000}"/>
    <cellStyle name="Comma 3 3" xfId="1074" xr:uid="{00000000-0005-0000-0000-00007A040000}"/>
    <cellStyle name="Comma 4" xfId="71" xr:uid="{00000000-0005-0000-0000-00007B040000}"/>
    <cellStyle name="Comma 4 2" xfId="1094" xr:uid="{00000000-0005-0000-0000-00007C040000}"/>
    <cellStyle name="Comma 5" xfId="1500" xr:uid="{00000000-0005-0000-0000-00007D040000}"/>
    <cellStyle name="Comma 5 2" xfId="2409" xr:uid="{00000000-0005-0000-0000-00007E040000}"/>
    <cellStyle name="Comma 6" xfId="1501" xr:uid="{00000000-0005-0000-0000-00007F040000}"/>
    <cellStyle name="Comma 6 2" xfId="2233" xr:uid="{00000000-0005-0000-0000-000080040000}"/>
    <cellStyle name="Comma 6 3" xfId="2313" xr:uid="{00000000-0005-0000-0000-000081040000}"/>
    <cellStyle name="Comma 7" xfId="2224" xr:uid="{00000000-0005-0000-0000-000082040000}"/>
    <cellStyle name="Comma 7 2" xfId="2410" xr:uid="{00000000-0005-0000-0000-000083040000}"/>
    <cellStyle name="Comma 8" xfId="2411" xr:uid="{00000000-0005-0000-0000-000084040000}"/>
    <cellStyle name="Comma 9" xfId="2412" xr:uid="{00000000-0005-0000-0000-000085040000}"/>
    <cellStyle name="Currency 2" xfId="1502" xr:uid="{00000000-0005-0000-0000-000086040000}"/>
    <cellStyle name="Currency 2 2" xfId="2413" xr:uid="{00000000-0005-0000-0000-000087040000}"/>
    <cellStyle name="Currency 3" xfId="2225" xr:uid="{00000000-0005-0000-0000-000088040000}"/>
    <cellStyle name="Currency 3 2" xfId="2414" xr:uid="{00000000-0005-0000-0000-000089040000}"/>
    <cellStyle name="Date" xfId="53" xr:uid="{00000000-0005-0000-0000-00008A040000}"/>
    <cellStyle name="données" xfId="1503" xr:uid="{00000000-0005-0000-0000-00008B040000}"/>
    <cellStyle name="donnéesbord" xfId="1504" xr:uid="{00000000-0005-0000-0000-00008C040000}"/>
    <cellStyle name="Explanatory Text" xfId="20" builtinId="53" customBuiltin="1"/>
    <cellStyle name="Explanatory Text 10" xfId="656" xr:uid="{00000000-0005-0000-0000-00008E040000}"/>
    <cellStyle name="Explanatory Text 11" xfId="657" xr:uid="{00000000-0005-0000-0000-00008F040000}"/>
    <cellStyle name="Explanatory Text 2" xfId="658" xr:uid="{00000000-0005-0000-0000-000090040000}"/>
    <cellStyle name="Explanatory Text 2 2" xfId="659" xr:uid="{00000000-0005-0000-0000-000091040000}"/>
    <cellStyle name="Explanatory Text 2 3" xfId="660" xr:uid="{00000000-0005-0000-0000-000092040000}"/>
    <cellStyle name="Explanatory Text 2 4" xfId="661" xr:uid="{00000000-0005-0000-0000-000093040000}"/>
    <cellStyle name="Explanatory Text 2 5" xfId="662" xr:uid="{00000000-0005-0000-0000-000094040000}"/>
    <cellStyle name="Explanatory Text 2 6" xfId="663" xr:uid="{00000000-0005-0000-0000-000095040000}"/>
    <cellStyle name="Explanatory Text 3" xfId="664" xr:uid="{00000000-0005-0000-0000-000096040000}"/>
    <cellStyle name="Explanatory Text 3 2" xfId="665" xr:uid="{00000000-0005-0000-0000-000097040000}"/>
    <cellStyle name="Explanatory Text 3 3" xfId="666" xr:uid="{00000000-0005-0000-0000-000098040000}"/>
    <cellStyle name="Explanatory Text 3 4" xfId="667" xr:uid="{00000000-0005-0000-0000-000099040000}"/>
    <cellStyle name="Explanatory Text 3 5" xfId="668" xr:uid="{00000000-0005-0000-0000-00009A040000}"/>
    <cellStyle name="Explanatory Text 3 6" xfId="669" xr:uid="{00000000-0005-0000-0000-00009B040000}"/>
    <cellStyle name="Explanatory Text 4" xfId="670" xr:uid="{00000000-0005-0000-0000-00009C040000}"/>
    <cellStyle name="Explanatory Text 5" xfId="671" xr:uid="{00000000-0005-0000-0000-00009D040000}"/>
    <cellStyle name="Explanatory Text 6" xfId="672" xr:uid="{00000000-0005-0000-0000-00009E040000}"/>
    <cellStyle name="Explanatory Text 7" xfId="673" xr:uid="{00000000-0005-0000-0000-00009F040000}"/>
    <cellStyle name="Explanatory Text 8" xfId="674" xr:uid="{00000000-0005-0000-0000-0000A0040000}"/>
    <cellStyle name="Explanatory Text 9" xfId="675" xr:uid="{00000000-0005-0000-0000-0000A1040000}"/>
    <cellStyle name="FRxAmtStyle" xfId="1095" xr:uid="{00000000-0005-0000-0000-0000A2040000}"/>
    <cellStyle name="FRxCurrStyle" xfId="1096" xr:uid="{00000000-0005-0000-0000-0000A3040000}"/>
    <cellStyle name="FRxPcntStyle" xfId="1097" xr:uid="{00000000-0005-0000-0000-0000A4040000}"/>
    <cellStyle name="Good" xfId="10" builtinId="26" customBuiltin="1"/>
    <cellStyle name="Good 10" xfId="676" xr:uid="{00000000-0005-0000-0000-0000A6040000}"/>
    <cellStyle name="Good 11" xfId="677" xr:uid="{00000000-0005-0000-0000-0000A7040000}"/>
    <cellStyle name="Good 2" xfId="678" xr:uid="{00000000-0005-0000-0000-0000A8040000}"/>
    <cellStyle name="Good 2 2" xfId="679" xr:uid="{00000000-0005-0000-0000-0000A9040000}"/>
    <cellStyle name="Good 2 3" xfId="680" xr:uid="{00000000-0005-0000-0000-0000AA040000}"/>
    <cellStyle name="Good 2 4" xfId="681" xr:uid="{00000000-0005-0000-0000-0000AB040000}"/>
    <cellStyle name="Good 2 5" xfId="682" xr:uid="{00000000-0005-0000-0000-0000AC040000}"/>
    <cellStyle name="Good 2 6" xfId="683" xr:uid="{00000000-0005-0000-0000-0000AD040000}"/>
    <cellStyle name="Good 3" xfId="684" xr:uid="{00000000-0005-0000-0000-0000AE040000}"/>
    <cellStyle name="Good 3 2" xfId="685" xr:uid="{00000000-0005-0000-0000-0000AF040000}"/>
    <cellStyle name="Good 3 3" xfId="686" xr:uid="{00000000-0005-0000-0000-0000B0040000}"/>
    <cellStyle name="Good 3 4" xfId="687" xr:uid="{00000000-0005-0000-0000-0000B1040000}"/>
    <cellStyle name="Good 3 5" xfId="688" xr:uid="{00000000-0005-0000-0000-0000B2040000}"/>
    <cellStyle name="Good 3 6" xfId="689" xr:uid="{00000000-0005-0000-0000-0000B3040000}"/>
    <cellStyle name="Good 4" xfId="690" xr:uid="{00000000-0005-0000-0000-0000B4040000}"/>
    <cellStyle name="Good 5" xfId="691" xr:uid="{00000000-0005-0000-0000-0000B5040000}"/>
    <cellStyle name="Good 6" xfId="692" xr:uid="{00000000-0005-0000-0000-0000B6040000}"/>
    <cellStyle name="Good 7" xfId="693" xr:uid="{00000000-0005-0000-0000-0000B7040000}"/>
    <cellStyle name="Good 8" xfId="694" xr:uid="{00000000-0005-0000-0000-0000B8040000}"/>
    <cellStyle name="Good 9" xfId="695" xr:uid="{00000000-0005-0000-0000-0000B9040000}"/>
    <cellStyle name="Grey" xfId="1075" xr:uid="{00000000-0005-0000-0000-0000BA040000}"/>
    <cellStyle name="Heading 1" xfId="6" builtinId="16" customBuiltin="1"/>
    <cellStyle name="Heading 1 10" xfId="696" xr:uid="{00000000-0005-0000-0000-0000BC040000}"/>
    <cellStyle name="Heading 1 11" xfId="697" xr:uid="{00000000-0005-0000-0000-0000BD040000}"/>
    <cellStyle name="Heading 1 2" xfId="698" xr:uid="{00000000-0005-0000-0000-0000BE040000}"/>
    <cellStyle name="Heading 1 2 2" xfId="699" xr:uid="{00000000-0005-0000-0000-0000BF040000}"/>
    <cellStyle name="Heading 1 2 3" xfId="700" xr:uid="{00000000-0005-0000-0000-0000C0040000}"/>
    <cellStyle name="Heading 1 2 4" xfId="701" xr:uid="{00000000-0005-0000-0000-0000C1040000}"/>
    <cellStyle name="Heading 1 2 5" xfId="702" xr:uid="{00000000-0005-0000-0000-0000C2040000}"/>
    <cellStyle name="Heading 1 2 6" xfId="703" xr:uid="{00000000-0005-0000-0000-0000C3040000}"/>
    <cellStyle name="Heading 1 3" xfId="704" xr:uid="{00000000-0005-0000-0000-0000C4040000}"/>
    <cellStyle name="Heading 1 3 2" xfId="705" xr:uid="{00000000-0005-0000-0000-0000C5040000}"/>
    <cellStyle name="Heading 1 3 3" xfId="706" xr:uid="{00000000-0005-0000-0000-0000C6040000}"/>
    <cellStyle name="Heading 1 3 4" xfId="707" xr:uid="{00000000-0005-0000-0000-0000C7040000}"/>
    <cellStyle name="Heading 1 3 5" xfId="708" xr:uid="{00000000-0005-0000-0000-0000C8040000}"/>
    <cellStyle name="Heading 1 3 6" xfId="709" xr:uid="{00000000-0005-0000-0000-0000C9040000}"/>
    <cellStyle name="Heading 1 4" xfId="710" xr:uid="{00000000-0005-0000-0000-0000CA040000}"/>
    <cellStyle name="Heading 1 5" xfId="711" xr:uid="{00000000-0005-0000-0000-0000CB040000}"/>
    <cellStyle name="Heading 1 6" xfId="712" xr:uid="{00000000-0005-0000-0000-0000CC040000}"/>
    <cellStyle name="Heading 1 7" xfId="713" xr:uid="{00000000-0005-0000-0000-0000CD040000}"/>
    <cellStyle name="Heading 1 8" xfId="714" xr:uid="{00000000-0005-0000-0000-0000CE040000}"/>
    <cellStyle name="Heading 1 9" xfId="715" xr:uid="{00000000-0005-0000-0000-0000CF040000}"/>
    <cellStyle name="Heading 2" xfId="7" builtinId="17" customBuiltin="1"/>
    <cellStyle name="Heading 2 10" xfId="716" xr:uid="{00000000-0005-0000-0000-0000D1040000}"/>
    <cellStyle name="Heading 2 11" xfId="717" xr:uid="{00000000-0005-0000-0000-0000D2040000}"/>
    <cellStyle name="Heading 2 2" xfId="718" xr:uid="{00000000-0005-0000-0000-0000D3040000}"/>
    <cellStyle name="Heading 2 2 2" xfId="719" xr:uid="{00000000-0005-0000-0000-0000D4040000}"/>
    <cellStyle name="Heading 2 2 3" xfId="720" xr:uid="{00000000-0005-0000-0000-0000D5040000}"/>
    <cellStyle name="Heading 2 2 4" xfId="721" xr:uid="{00000000-0005-0000-0000-0000D6040000}"/>
    <cellStyle name="Heading 2 2 5" xfId="722" xr:uid="{00000000-0005-0000-0000-0000D7040000}"/>
    <cellStyle name="Heading 2 2 6" xfId="723" xr:uid="{00000000-0005-0000-0000-0000D8040000}"/>
    <cellStyle name="Heading 2 3" xfId="724" xr:uid="{00000000-0005-0000-0000-0000D9040000}"/>
    <cellStyle name="Heading 2 3 2" xfId="725" xr:uid="{00000000-0005-0000-0000-0000DA040000}"/>
    <cellStyle name="Heading 2 3 3" xfId="726" xr:uid="{00000000-0005-0000-0000-0000DB040000}"/>
    <cellStyle name="Heading 2 3 4" xfId="727" xr:uid="{00000000-0005-0000-0000-0000DC040000}"/>
    <cellStyle name="Heading 2 3 5" xfId="728" xr:uid="{00000000-0005-0000-0000-0000DD040000}"/>
    <cellStyle name="Heading 2 3 6" xfId="729" xr:uid="{00000000-0005-0000-0000-0000DE040000}"/>
    <cellStyle name="Heading 2 4" xfId="730" xr:uid="{00000000-0005-0000-0000-0000DF040000}"/>
    <cellStyle name="Heading 2 5" xfId="731" xr:uid="{00000000-0005-0000-0000-0000E0040000}"/>
    <cellStyle name="Heading 2 6" xfId="732" xr:uid="{00000000-0005-0000-0000-0000E1040000}"/>
    <cellStyle name="Heading 2 7" xfId="733" xr:uid="{00000000-0005-0000-0000-0000E2040000}"/>
    <cellStyle name="Heading 2 8" xfId="734" xr:uid="{00000000-0005-0000-0000-0000E3040000}"/>
    <cellStyle name="Heading 2 9" xfId="735" xr:uid="{00000000-0005-0000-0000-0000E4040000}"/>
    <cellStyle name="Heading 3" xfId="8" builtinId="18" customBuiltin="1"/>
    <cellStyle name="Heading 3 10" xfId="736" xr:uid="{00000000-0005-0000-0000-0000E6040000}"/>
    <cellStyle name="Heading 3 11" xfId="737" xr:uid="{00000000-0005-0000-0000-0000E7040000}"/>
    <cellStyle name="Heading 3 2" xfId="738" xr:uid="{00000000-0005-0000-0000-0000E8040000}"/>
    <cellStyle name="Heading 3 2 2" xfId="739" xr:uid="{00000000-0005-0000-0000-0000E9040000}"/>
    <cellStyle name="Heading 3 2 3" xfId="740" xr:uid="{00000000-0005-0000-0000-0000EA040000}"/>
    <cellStyle name="Heading 3 2 4" xfId="741" xr:uid="{00000000-0005-0000-0000-0000EB040000}"/>
    <cellStyle name="Heading 3 2 5" xfId="742" xr:uid="{00000000-0005-0000-0000-0000EC040000}"/>
    <cellStyle name="Heading 3 2 6" xfId="743" xr:uid="{00000000-0005-0000-0000-0000ED040000}"/>
    <cellStyle name="Heading 3 3" xfId="744" xr:uid="{00000000-0005-0000-0000-0000EE040000}"/>
    <cellStyle name="Heading 3 3 2" xfId="745" xr:uid="{00000000-0005-0000-0000-0000EF040000}"/>
    <cellStyle name="Heading 3 3 3" xfId="746" xr:uid="{00000000-0005-0000-0000-0000F0040000}"/>
    <cellStyle name="Heading 3 3 4" xfId="747" xr:uid="{00000000-0005-0000-0000-0000F1040000}"/>
    <cellStyle name="Heading 3 3 5" xfId="748" xr:uid="{00000000-0005-0000-0000-0000F2040000}"/>
    <cellStyle name="Heading 3 3 6" xfId="749" xr:uid="{00000000-0005-0000-0000-0000F3040000}"/>
    <cellStyle name="Heading 3 4" xfId="750" xr:uid="{00000000-0005-0000-0000-0000F4040000}"/>
    <cellStyle name="Heading 3 5" xfId="751" xr:uid="{00000000-0005-0000-0000-0000F5040000}"/>
    <cellStyle name="Heading 3 6" xfId="752" xr:uid="{00000000-0005-0000-0000-0000F6040000}"/>
    <cellStyle name="Heading 3 7" xfId="753" xr:uid="{00000000-0005-0000-0000-0000F7040000}"/>
    <cellStyle name="Heading 3 8" xfId="754" xr:uid="{00000000-0005-0000-0000-0000F8040000}"/>
    <cellStyle name="Heading 3 9" xfId="755" xr:uid="{00000000-0005-0000-0000-0000F9040000}"/>
    <cellStyle name="Heading 4" xfId="9" builtinId="19" customBuiltin="1"/>
    <cellStyle name="Heading 4 10" xfId="756" xr:uid="{00000000-0005-0000-0000-0000FB040000}"/>
    <cellStyle name="Heading 4 11" xfId="757" xr:uid="{00000000-0005-0000-0000-0000FC040000}"/>
    <cellStyle name="Heading 4 2" xfId="758" xr:uid="{00000000-0005-0000-0000-0000FD040000}"/>
    <cellStyle name="Heading 4 2 2" xfId="759" xr:uid="{00000000-0005-0000-0000-0000FE040000}"/>
    <cellStyle name="Heading 4 2 3" xfId="760" xr:uid="{00000000-0005-0000-0000-0000FF040000}"/>
    <cellStyle name="Heading 4 2 4" xfId="761" xr:uid="{00000000-0005-0000-0000-000000050000}"/>
    <cellStyle name="Heading 4 2 5" xfId="762" xr:uid="{00000000-0005-0000-0000-000001050000}"/>
    <cellStyle name="Heading 4 2 6" xfId="763" xr:uid="{00000000-0005-0000-0000-000002050000}"/>
    <cellStyle name="Heading 4 3" xfId="764" xr:uid="{00000000-0005-0000-0000-000003050000}"/>
    <cellStyle name="Heading 4 3 2" xfId="765" xr:uid="{00000000-0005-0000-0000-000004050000}"/>
    <cellStyle name="Heading 4 3 3" xfId="766" xr:uid="{00000000-0005-0000-0000-000005050000}"/>
    <cellStyle name="Heading 4 3 4" xfId="767" xr:uid="{00000000-0005-0000-0000-000006050000}"/>
    <cellStyle name="Heading 4 3 5" xfId="768" xr:uid="{00000000-0005-0000-0000-000007050000}"/>
    <cellStyle name="Heading 4 3 6" xfId="769" xr:uid="{00000000-0005-0000-0000-000008050000}"/>
    <cellStyle name="Heading 4 4" xfId="770" xr:uid="{00000000-0005-0000-0000-000009050000}"/>
    <cellStyle name="Heading 4 5" xfId="771" xr:uid="{00000000-0005-0000-0000-00000A050000}"/>
    <cellStyle name="Heading 4 6" xfId="772" xr:uid="{00000000-0005-0000-0000-00000B050000}"/>
    <cellStyle name="Heading 4 7" xfId="773" xr:uid="{00000000-0005-0000-0000-00000C050000}"/>
    <cellStyle name="Heading 4 8" xfId="774" xr:uid="{00000000-0005-0000-0000-00000D050000}"/>
    <cellStyle name="Heading 4 9" xfId="775" xr:uid="{00000000-0005-0000-0000-00000E050000}"/>
    <cellStyle name="Hyperlink 2" xfId="81" xr:uid="{00000000-0005-0000-0000-00000F050000}"/>
    <cellStyle name="Hyperlink 2 2" xfId="73" xr:uid="{00000000-0005-0000-0000-000010050000}"/>
    <cellStyle name="Hyperlink 2 3" xfId="1076" xr:uid="{00000000-0005-0000-0000-000011050000}"/>
    <cellStyle name="Hyperlink 3" xfId="1505" xr:uid="{00000000-0005-0000-0000-000012050000}"/>
    <cellStyle name="Hyperlink 4" xfId="2229" xr:uid="{00000000-0005-0000-0000-000013050000}"/>
    <cellStyle name="Hyperlink 4 2" xfId="2264" xr:uid="{00000000-0005-0000-0000-000014050000}"/>
    <cellStyle name="Hyperlink 5" xfId="2234" xr:uid="{00000000-0005-0000-0000-000015050000}"/>
    <cellStyle name="Input" xfId="13" builtinId="20" customBuiltin="1"/>
    <cellStyle name="Input [yellow]" xfId="1077" xr:uid="{00000000-0005-0000-0000-000017050000}"/>
    <cellStyle name="Input 10" xfId="776" xr:uid="{00000000-0005-0000-0000-000018050000}"/>
    <cellStyle name="Input 10 2" xfId="1506" xr:uid="{00000000-0005-0000-0000-000019050000}"/>
    <cellStyle name="Input 11" xfId="777" xr:uid="{00000000-0005-0000-0000-00001A050000}"/>
    <cellStyle name="Input 11 2" xfId="1507" xr:uid="{00000000-0005-0000-0000-00001B050000}"/>
    <cellStyle name="Input 2" xfId="778" xr:uid="{00000000-0005-0000-0000-00001C050000}"/>
    <cellStyle name="Input 2 2" xfId="779" xr:uid="{00000000-0005-0000-0000-00001D050000}"/>
    <cellStyle name="Input 2 2 2" xfId="1508" xr:uid="{00000000-0005-0000-0000-00001E050000}"/>
    <cellStyle name="Input 2 3" xfId="780" xr:uid="{00000000-0005-0000-0000-00001F050000}"/>
    <cellStyle name="Input 2 3 2" xfId="1509" xr:uid="{00000000-0005-0000-0000-000020050000}"/>
    <cellStyle name="Input 2 4" xfId="781" xr:uid="{00000000-0005-0000-0000-000021050000}"/>
    <cellStyle name="Input 2 4 2" xfId="1510" xr:uid="{00000000-0005-0000-0000-000022050000}"/>
    <cellStyle name="Input 2 5" xfId="782" xr:uid="{00000000-0005-0000-0000-000023050000}"/>
    <cellStyle name="Input 2 5 2" xfId="1511" xr:uid="{00000000-0005-0000-0000-000024050000}"/>
    <cellStyle name="Input 2 6" xfId="783" xr:uid="{00000000-0005-0000-0000-000025050000}"/>
    <cellStyle name="Input 2 6 2" xfId="1512" xr:uid="{00000000-0005-0000-0000-000026050000}"/>
    <cellStyle name="Input 2 7" xfId="1513" xr:uid="{00000000-0005-0000-0000-000027050000}"/>
    <cellStyle name="Input 3" xfId="784" xr:uid="{00000000-0005-0000-0000-000028050000}"/>
    <cellStyle name="Input 3 2" xfId="785" xr:uid="{00000000-0005-0000-0000-000029050000}"/>
    <cellStyle name="Input 3 2 2" xfId="1514" xr:uid="{00000000-0005-0000-0000-00002A050000}"/>
    <cellStyle name="Input 3 3" xfId="786" xr:uid="{00000000-0005-0000-0000-00002B050000}"/>
    <cellStyle name="Input 3 3 2" xfId="1515" xr:uid="{00000000-0005-0000-0000-00002C050000}"/>
    <cellStyle name="Input 3 4" xfId="787" xr:uid="{00000000-0005-0000-0000-00002D050000}"/>
    <cellStyle name="Input 3 4 2" xfId="1516" xr:uid="{00000000-0005-0000-0000-00002E050000}"/>
    <cellStyle name="Input 3 5" xfId="788" xr:uid="{00000000-0005-0000-0000-00002F050000}"/>
    <cellStyle name="Input 3 5 2" xfId="1517" xr:uid="{00000000-0005-0000-0000-000030050000}"/>
    <cellStyle name="Input 3 6" xfId="789" xr:uid="{00000000-0005-0000-0000-000031050000}"/>
    <cellStyle name="Input 3 6 2" xfId="1518" xr:uid="{00000000-0005-0000-0000-000032050000}"/>
    <cellStyle name="Input 3 7" xfId="1519" xr:uid="{00000000-0005-0000-0000-000033050000}"/>
    <cellStyle name="Input 4" xfId="790" xr:uid="{00000000-0005-0000-0000-000034050000}"/>
    <cellStyle name="Input 4 2" xfId="1520" xr:uid="{00000000-0005-0000-0000-000035050000}"/>
    <cellStyle name="Input 5" xfId="791" xr:uid="{00000000-0005-0000-0000-000036050000}"/>
    <cellStyle name="Input 5 2" xfId="1521" xr:uid="{00000000-0005-0000-0000-000037050000}"/>
    <cellStyle name="Input 6" xfId="792" xr:uid="{00000000-0005-0000-0000-000038050000}"/>
    <cellStyle name="Input 6 2" xfId="1522" xr:uid="{00000000-0005-0000-0000-000039050000}"/>
    <cellStyle name="Input 7" xfId="793" xr:uid="{00000000-0005-0000-0000-00003A050000}"/>
    <cellStyle name="Input 7 2" xfId="1523" xr:uid="{00000000-0005-0000-0000-00003B050000}"/>
    <cellStyle name="Input 8" xfId="794" xr:uid="{00000000-0005-0000-0000-00003C050000}"/>
    <cellStyle name="Input 8 2" xfId="1524" xr:uid="{00000000-0005-0000-0000-00003D050000}"/>
    <cellStyle name="Input 9" xfId="795" xr:uid="{00000000-0005-0000-0000-00003E050000}"/>
    <cellStyle name="Input 9 2" xfId="1525" xr:uid="{00000000-0005-0000-0000-00003F050000}"/>
    <cellStyle name="Linked Cell" xfId="16" builtinId="24" customBuiltin="1"/>
    <cellStyle name="Linked Cell 10" xfId="796" xr:uid="{00000000-0005-0000-0000-000041050000}"/>
    <cellStyle name="Linked Cell 11" xfId="797" xr:uid="{00000000-0005-0000-0000-000042050000}"/>
    <cellStyle name="Linked Cell 2" xfId="798" xr:uid="{00000000-0005-0000-0000-000043050000}"/>
    <cellStyle name="Linked Cell 2 2" xfId="799" xr:uid="{00000000-0005-0000-0000-000044050000}"/>
    <cellStyle name="Linked Cell 2 3" xfId="800" xr:uid="{00000000-0005-0000-0000-000045050000}"/>
    <cellStyle name="Linked Cell 2 4" xfId="801" xr:uid="{00000000-0005-0000-0000-000046050000}"/>
    <cellStyle name="Linked Cell 2 5" xfId="802" xr:uid="{00000000-0005-0000-0000-000047050000}"/>
    <cellStyle name="Linked Cell 2 6" xfId="803" xr:uid="{00000000-0005-0000-0000-000048050000}"/>
    <cellStyle name="Linked Cell 3" xfId="804" xr:uid="{00000000-0005-0000-0000-000049050000}"/>
    <cellStyle name="Linked Cell 3 2" xfId="805" xr:uid="{00000000-0005-0000-0000-00004A050000}"/>
    <cellStyle name="Linked Cell 3 3" xfId="806" xr:uid="{00000000-0005-0000-0000-00004B050000}"/>
    <cellStyle name="Linked Cell 3 4" xfId="807" xr:uid="{00000000-0005-0000-0000-00004C050000}"/>
    <cellStyle name="Linked Cell 3 5" xfId="808" xr:uid="{00000000-0005-0000-0000-00004D050000}"/>
    <cellStyle name="Linked Cell 3 6" xfId="809" xr:uid="{00000000-0005-0000-0000-00004E050000}"/>
    <cellStyle name="Linked Cell 4" xfId="810" xr:uid="{00000000-0005-0000-0000-00004F050000}"/>
    <cellStyle name="Linked Cell 5" xfId="811" xr:uid="{00000000-0005-0000-0000-000050050000}"/>
    <cellStyle name="Linked Cell 6" xfId="812" xr:uid="{00000000-0005-0000-0000-000051050000}"/>
    <cellStyle name="Linked Cell 7" xfId="813" xr:uid="{00000000-0005-0000-0000-000052050000}"/>
    <cellStyle name="Linked Cell 8" xfId="814" xr:uid="{00000000-0005-0000-0000-000053050000}"/>
    <cellStyle name="Linked Cell 9" xfId="815" xr:uid="{00000000-0005-0000-0000-000054050000}"/>
    <cellStyle name="mmm" xfId="1526" xr:uid="{00000000-0005-0000-0000-000055050000}"/>
    <cellStyle name="Neutral" xfId="12" builtinId="28" customBuiltin="1"/>
    <cellStyle name="Neutral 10" xfId="816" xr:uid="{00000000-0005-0000-0000-000057050000}"/>
    <cellStyle name="Neutral 11" xfId="817" xr:uid="{00000000-0005-0000-0000-000058050000}"/>
    <cellStyle name="Neutral 2" xfId="72" xr:uid="{00000000-0005-0000-0000-000059050000}"/>
    <cellStyle name="Neutral 2 2" xfId="819" xr:uid="{00000000-0005-0000-0000-00005A050000}"/>
    <cellStyle name="Neutral 2 3" xfId="820" xr:uid="{00000000-0005-0000-0000-00005B050000}"/>
    <cellStyle name="Neutral 2 4" xfId="821" xr:uid="{00000000-0005-0000-0000-00005C050000}"/>
    <cellStyle name="Neutral 2 5" xfId="822" xr:uid="{00000000-0005-0000-0000-00005D050000}"/>
    <cellStyle name="Neutral 2 6" xfId="823" xr:uid="{00000000-0005-0000-0000-00005E050000}"/>
    <cellStyle name="Neutral 2 7" xfId="818" xr:uid="{00000000-0005-0000-0000-00005F050000}"/>
    <cellStyle name="Neutral 3" xfId="824" xr:uid="{00000000-0005-0000-0000-000060050000}"/>
    <cellStyle name="Neutral 3 2" xfId="825" xr:uid="{00000000-0005-0000-0000-000061050000}"/>
    <cellStyle name="Neutral 3 3" xfId="826" xr:uid="{00000000-0005-0000-0000-000062050000}"/>
    <cellStyle name="Neutral 3 4" xfId="827" xr:uid="{00000000-0005-0000-0000-000063050000}"/>
    <cellStyle name="Neutral 3 5" xfId="828" xr:uid="{00000000-0005-0000-0000-000064050000}"/>
    <cellStyle name="Neutral 3 6" xfId="829" xr:uid="{00000000-0005-0000-0000-000065050000}"/>
    <cellStyle name="Neutral 4" xfId="830" xr:uid="{00000000-0005-0000-0000-000066050000}"/>
    <cellStyle name="Neutral 5" xfId="831" xr:uid="{00000000-0005-0000-0000-000067050000}"/>
    <cellStyle name="Neutral 6" xfId="832" xr:uid="{00000000-0005-0000-0000-000068050000}"/>
    <cellStyle name="Neutral 7" xfId="833" xr:uid="{00000000-0005-0000-0000-000069050000}"/>
    <cellStyle name="Neutral 8" xfId="834" xr:uid="{00000000-0005-0000-0000-00006A050000}"/>
    <cellStyle name="Neutral 9" xfId="835" xr:uid="{00000000-0005-0000-0000-00006B050000}"/>
    <cellStyle name="Normal" xfId="0" builtinId="0"/>
    <cellStyle name="Normal - Style1" xfId="84" xr:uid="{00000000-0005-0000-0000-00006D050000}"/>
    <cellStyle name="Normal 10" xfId="101" xr:uid="{00000000-0005-0000-0000-00006E050000}"/>
    <cellStyle name="Normal 10 2" xfId="836" xr:uid="{00000000-0005-0000-0000-00006F050000}"/>
    <cellStyle name="Normal 10 3" xfId="837" xr:uid="{00000000-0005-0000-0000-000070050000}"/>
    <cellStyle name="Normal 10 4" xfId="838" xr:uid="{00000000-0005-0000-0000-000071050000}"/>
    <cellStyle name="Normal 10 5" xfId="839" xr:uid="{00000000-0005-0000-0000-000072050000}"/>
    <cellStyle name="Normal 10 6" xfId="840" xr:uid="{00000000-0005-0000-0000-000073050000}"/>
    <cellStyle name="Normal 11" xfId="841" xr:uid="{00000000-0005-0000-0000-000074050000}"/>
    <cellStyle name="Normal 11 2" xfId="842" xr:uid="{00000000-0005-0000-0000-000075050000}"/>
    <cellStyle name="Normal 12" xfId="843" xr:uid="{00000000-0005-0000-0000-000076050000}"/>
    <cellStyle name="Normal 12 2" xfId="844" xr:uid="{00000000-0005-0000-0000-000077050000}"/>
    <cellStyle name="Normal 12 3" xfId="845" xr:uid="{00000000-0005-0000-0000-000078050000}"/>
    <cellStyle name="Normal 12 4" xfId="846" xr:uid="{00000000-0005-0000-0000-000079050000}"/>
    <cellStyle name="Normal 12 5" xfId="847" xr:uid="{00000000-0005-0000-0000-00007A050000}"/>
    <cellStyle name="Normal 12 6" xfId="2265" xr:uid="{00000000-0005-0000-0000-00007B050000}"/>
    <cellStyle name="Normal 13" xfId="848" xr:uid="{00000000-0005-0000-0000-00007C050000}"/>
    <cellStyle name="Normal 14" xfId="1031" xr:uid="{00000000-0005-0000-0000-00007D050000}"/>
    <cellStyle name="Normal 14 2" xfId="849" xr:uid="{00000000-0005-0000-0000-00007E050000}"/>
    <cellStyle name="Normal 14 3" xfId="850" xr:uid="{00000000-0005-0000-0000-00007F050000}"/>
    <cellStyle name="Normal 14 4" xfId="851" xr:uid="{00000000-0005-0000-0000-000080050000}"/>
    <cellStyle name="Normal 15" xfId="1078" xr:uid="{00000000-0005-0000-0000-000081050000}"/>
    <cellStyle name="Normal 15 10" xfId="1527" xr:uid="{00000000-0005-0000-0000-000082050000}"/>
    <cellStyle name="Normal 15 10 2" xfId="1528" xr:uid="{00000000-0005-0000-0000-000083050000}"/>
    <cellStyle name="Normal 15 10 3" xfId="1529" xr:uid="{00000000-0005-0000-0000-000084050000}"/>
    <cellStyle name="Normal 15 10 4" xfId="1530" xr:uid="{00000000-0005-0000-0000-000085050000}"/>
    <cellStyle name="Normal 15 10 5" xfId="1531" xr:uid="{00000000-0005-0000-0000-000086050000}"/>
    <cellStyle name="Normal 15 10 6" xfId="1532" xr:uid="{00000000-0005-0000-0000-000087050000}"/>
    <cellStyle name="Normal 15 11" xfId="1533" xr:uid="{00000000-0005-0000-0000-000088050000}"/>
    <cellStyle name="Normal 15 11 2" xfId="1534" xr:uid="{00000000-0005-0000-0000-000089050000}"/>
    <cellStyle name="Normal 15 11 3" xfId="1535" xr:uid="{00000000-0005-0000-0000-00008A050000}"/>
    <cellStyle name="Normal 15 11 4" xfId="1536" xr:uid="{00000000-0005-0000-0000-00008B050000}"/>
    <cellStyle name="Normal 15 11 5" xfId="1537" xr:uid="{00000000-0005-0000-0000-00008C050000}"/>
    <cellStyle name="Normal 15 11 6" xfId="1538" xr:uid="{00000000-0005-0000-0000-00008D050000}"/>
    <cellStyle name="Normal 15 12" xfId="1539" xr:uid="{00000000-0005-0000-0000-00008E050000}"/>
    <cellStyle name="Normal 15 13" xfId="1540" xr:uid="{00000000-0005-0000-0000-00008F050000}"/>
    <cellStyle name="Normal 15 14" xfId="1541" xr:uid="{00000000-0005-0000-0000-000090050000}"/>
    <cellStyle name="Normal 15 15" xfId="1542" xr:uid="{00000000-0005-0000-0000-000091050000}"/>
    <cellStyle name="Normal 15 16" xfId="1543" xr:uid="{00000000-0005-0000-0000-000092050000}"/>
    <cellStyle name="Normal 15 17" xfId="1544" xr:uid="{00000000-0005-0000-0000-000093050000}"/>
    <cellStyle name="Normal 15 18" xfId="1545" xr:uid="{00000000-0005-0000-0000-000094050000}"/>
    <cellStyle name="Normal 15 19" xfId="1546" xr:uid="{00000000-0005-0000-0000-000095050000}"/>
    <cellStyle name="Normal 15 2" xfId="1105" xr:uid="{00000000-0005-0000-0000-000096050000}"/>
    <cellStyle name="Normal 15 2 2" xfId="1547" xr:uid="{00000000-0005-0000-0000-000097050000}"/>
    <cellStyle name="Normal 15 2 3" xfId="1548" xr:uid="{00000000-0005-0000-0000-000098050000}"/>
    <cellStyle name="Normal 15 2 4" xfId="1549" xr:uid="{00000000-0005-0000-0000-000099050000}"/>
    <cellStyle name="Normal 15 2 5" xfId="1550" xr:uid="{00000000-0005-0000-0000-00009A050000}"/>
    <cellStyle name="Normal 15 2 6" xfId="1551" xr:uid="{00000000-0005-0000-0000-00009B050000}"/>
    <cellStyle name="Normal 15 20" xfId="1552" xr:uid="{00000000-0005-0000-0000-00009C050000}"/>
    <cellStyle name="Normal 15 21" xfId="1553" xr:uid="{00000000-0005-0000-0000-00009D050000}"/>
    <cellStyle name="Normal 15 22" xfId="1554" xr:uid="{00000000-0005-0000-0000-00009E050000}"/>
    <cellStyle name="Normal 15 23" xfId="1555" xr:uid="{00000000-0005-0000-0000-00009F050000}"/>
    <cellStyle name="Normal 15 24" xfId="1556" xr:uid="{00000000-0005-0000-0000-0000A0050000}"/>
    <cellStyle name="Normal 15 25" xfId="1557" xr:uid="{00000000-0005-0000-0000-0000A1050000}"/>
    <cellStyle name="Normal 15 26" xfId="1558" xr:uid="{00000000-0005-0000-0000-0000A2050000}"/>
    <cellStyle name="Normal 15 27" xfId="1559" xr:uid="{00000000-0005-0000-0000-0000A3050000}"/>
    <cellStyle name="Normal 15 28" xfId="1560" xr:uid="{00000000-0005-0000-0000-0000A4050000}"/>
    <cellStyle name="Normal 15 29" xfId="1561" xr:uid="{00000000-0005-0000-0000-0000A5050000}"/>
    <cellStyle name="Normal 15 3" xfId="1562" xr:uid="{00000000-0005-0000-0000-0000A6050000}"/>
    <cellStyle name="Normal 15 3 2" xfId="1563" xr:uid="{00000000-0005-0000-0000-0000A7050000}"/>
    <cellStyle name="Normal 15 3 3" xfId="1564" xr:uid="{00000000-0005-0000-0000-0000A8050000}"/>
    <cellStyle name="Normal 15 3 4" xfId="1565" xr:uid="{00000000-0005-0000-0000-0000A9050000}"/>
    <cellStyle name="Normal 15 3 5" xfId="1566" xr:uid="{00000000-0005-0000-0000-0000AA050000}"/>
    <cellStyle name="Normal 15 3 6" xfId="1567" xr:uid="{00000000-0005-0000-0000-0000AB050000}"/>
    <cellStyle name="Normal 15 30" xfId="1568" xr:uid="{00000000-0005-0000-0000-0000AC050000}"/>
    <cellStyle name="Normal 15 4" xfId="1569" xr:uid="{00000000-0005-0000-0000-0000AD050000}"/>
    <cellStyle name="Normal 15 4 2" xfId="1570" xr:uid="{00000000-0005-0000-0000-0000AE050000}"/>
    <cellStyle name="Normal 15 4 3" xfId="1571" xr:uid="{00000000-0005-0000-0000-0000AF050000}"/>
    <cellStyle name="Normal 15 4 4" xfId="1572" xr:uid="{00000000-0005-0000-0000-0000B0050000}"/>
    <cellStyle name="Normal 15 4 5" xfId="1573" xr:uid="{00000000-0005-0000-0000-0000B1050000}"/>
    <cellStyle name="Normal 15 4 6" xfId="1574" xr:uid="{00000000-0005-0000-0000-0000B2050000}"/>
    <cellStyle name="Normal 15 5" xfId="1575" xr:uid="{00000000-0005-0000-0000-0000B3050000}"/>
    <cellStyle name="Normal 15 5 2" xfId="1576" xr:uid="{00000000-0005-0000-0000-0000B4050000}"/>
    <cellStyle name="Normal 15 5 3" xfId="1577" xr:uid="{00000000-0005-0000-0000-0000B5050000}"/>
    <cellStyle name="Normal 15 5 4" xfId="1578" xr:uid="{00000000-0005-0000-0000-0000B6050000}"/>
    <cellStyle name="Normal 15 5 5" xfId="1579" xr:uid="{00000000-0005-0000-0000-0000B7050000}"/>
    <cellStyle name="Normal 15 5 6" xfId="1580" xr:uid="{00000000-0005-0000-0000-0000B8050000}"/>
    <cellStyle name="Normal 15 6" xfId="1581" xr:uid="{00000000-0005-0000-0000-0000B9050000}"/>
    <cellStyle name="Normal 15 6 2" xfId="1582" xr:uid="{00000000-0005-0000-0000-0000BA050000}"/>
    <cellStyle name="Normal 15 6 3" xfId="1583" xr:uid="{00000000-0005-0000-0000-0000BB050000}"/>
    <cellStyle name="Normal 15 6 4" xfId="1584" xr:uid="{00000000-0005-0000-0000-0000BC050000}"/>
    <cellStyle name="Normal 15 6 5" xfId="1585" xr:uid="{00000000-0005-0000-0000-0000BD050000}"/>
    <cellStyle name="Normal 15 6 6" xfId="1586" xr:uid="{00000000-0005-0000-0000-0000BE050000}"/>
    <cellStyle name="Normal 15 7" xfId="1587" xr:uid="{00000000-0005-0000-0000-0000BF050000}"/>
    <cellStyle name="Normal 15 7 2" xfId="1588" xr:uid="{00000000-0005-0000-0000-0000C0050000}"/>
    <cellStyle name="Normal 15 7 3" xfId="1589" xr:uid="{00000000-0005-0000-0000-0000C1050000}"/>
    <cellStyle name="Normal 15 7 4" xfId="1590" xr:uid="{00000000-0005-0000-0000-0000C2050000}"/>
    <cellStyle name="Normal 15 7 5" xfId="1591" xr:uid="{00000000-0005-0000-0000-0000C3050000}"/>
    <cellStyle name="Normal 15 7 6" xfId="1592" xr:uid="{00000000-0005-0000-0000-0000C4050000}"/>
    <cellStyle name="Normal 15 8" xfId="1593" xr:uid="{00000000-0005-0000-0000-0000C5050000}"/>
    <cellStyle name="Normal 15 8 2" xfId="1594" xr:uid="{00000000-0005-0000-0000-0000C6050000}"/>
    <cellStyle name="Normal 15 8 3" xfId="1595" xr:uid="{00000000-0005-0000-0000-0000C7050000}"/>
    <cellStyle name="Normal 15 8 4" xfId="1596" xr:uid="{00000000-0005-0000-0000-0000C8050000}"/>
    <cellStyle name="Normal 15 8 5" xfId="1597" xr:uid="{00000000-0005-0000-0000-0000C9050000}"/>
    <cellStyle name="Normal 15 8 6" xfId="1598" xr:uid="{00000000-0005-0000-0000-0000CA050000}"/>
    <cellStyle name="Normal 15 9" xfId="1599" xr:uid="{00000000-0005-0000-0000-0000CB050000}"/>
    <cellStyle name="Normal 15 9 2" xfId="1600" xr:uid="{00000000-0005-0000-0000-0000CC050000}"/>
    <cellStyle name="Normal 15 9 3" xfId="1601" xr:uid="{00000000-0005-0000-0000-0000CD050000}"/>
    <cellStyle name="Normal 15 9 4" xfId="1602" xr:uid="{00000000-0005-0000-0000-0000CE050000}"/>
    <cellStyle name="Normal 15 9 5" xfId="1603" xr:uid="{00000000-0005-0000-0000-0000CF050000}"/>
    <cellStyle name="Normal 15 9 6" xfId="1604" xr:uid="{00000000-0005-0000-0000-0000D0050000}"/>
    <cellStyle name="Normal 16" xfId="1079" xr:uid="{00000000-0005-0000-0000-0000D1050000}"/>
    <cellStyle name="Normal 16 10" xfId="1605" xr:uid="{00000000-0005-0000-0000-0000D2050000}"/>
    <cellStyle name="Normal 16 10 2" xfId="1606" xr:uid="{00000000-0005-0000-0000-0000D3050000}"/>
    <cellStyle name="Normal 16 10 3" xfId="1607" xr:uid="{00000000-0005-0000-0000-0000D4050000}"/>
    <cellStyle name="Normal 16 10 4" xfId="1608" xr:uid="{00000000-0005-0000-0000-0000D5050000}"/>
    <cellStyle name="Normal 16 10 5" xfId="1609" xr:uid="{00000000-0005-0000-0000-0000D6050000}"/>
    <cellStyle name="Normal 16 10 6" xfId="1610" xr:uid="{00000000-0005-0000-0000-0000D7050000}"/>
    <cellStyle name="Normal 16 11" xfId="1611" xr:uid="{00000000-0005-0000-0000-0000D8050000}"/>
    <cellStyle name="Normal 16 11 2" xfId="1612" xr:uid="{00000000-0005-0000-0000-0000D9050000}"/>
    <cellStyle name="Normal 16 11 3" xfId="1613" xr:uid="{00000000-0005-0000-0000-0000DA050000}"/>
    <cellStyle name="Normal 16 11 4" xfId="1614" xr:uid="{00000000-0005-0000-0000-0000DB050000}"/>
    <cellStyle name="Normal 16 11 5" xfId="1615" xr:uid="{00000000-0005-0000-0000-0000DC050000}"/>
    <cellStyle name="Normal 16 11 6" xfId="1616" xr:uid="{00000000-0005-0000-0000-0000DD050000}"/>
    <cellStyle name="Normal 16 12" xfId="1617" xr:uid="{00000000-0005-0000-0000-0000DE050000}"/>
    <cellStyle name="Normal 16 13" xfId="1618" xr:uid="{00000000-0005-0000-0000-0000DF050000}"/>
    <cellStyle name="Normal 16 14" xfId="1619" xr:uid="{00000000-0005-0000-0000-0000E0050000}"/>
    <cellStyle name="Normal 16 15" xfId="1620" xr:uid="{00000000-0005-0000-0000-0000E1050000}"/>
    <cellStyle name="Normal 16 16" xfId="1621" xr:uid="{00000000-0005-0000-0000-0000E2050000}"/>
    <cellStyle name="Normal 16 17" xfId="1622" xr:uid="{00000000-0005-0000-0000-0000E3050000}"/>
    <cellStyle name="Normal 16 18" xfId="1623" xr:uid="{00000000-0005-0000-0000-0000E4050000}"/>
    <cellStyle name="Normal 16 19" xfId="1624" xr:uid="{00000000-0005-0000-0000-0000E5050000}"/>
    <cellStyle name="Normal 16 2" xfId="1625" xr:uid="{00000000-0005-0000-0000-0000E6050000}"/>
    <cellStyle name="Normal 16 2 2" xfId="1626" xr:uid="{00000000-0005-0000-0000-0000E7050000}"/>
    <cellStyle name="Normal 16 2 3" xfId="1627" xr:uid="{00000000-0005-0000-0000-0000E8050000}"/>
    <cellStyle name="Normal 16 2 4" xfId="1628" xr:uid="{00000000-0005-0000-0000-0000E9050000}"/>
    <cellStyle name="Normal 16 2 5" xfId="1629" xr:uid="{00000000-0005-0000-0000-0000EA050000}"/>
    <cellStyle name="Normal 16 2 6" xfId="1630" xr:uid="{00000000-0005-0000-0000-0000EB050000}"/>
    <cellStyle name="Normal 16 20" xfId="1631" xr:uid="{00000000-0005-0000-0000-0000EC050000}"/>
    <cellStyle name="Normal 16 21" xfId="1632" xr:uid="{00000000-0005-0000-0000-0000ED050000}"/>
    <cellStyle name="Normal 16 22" xfId="1633" xr:uid="{00000000-0005-0000-0000-0000EE050000}"/>
    <cellStyle name="Normal 16 23" xfId="1634" xr:uid="{00000000-0005-0000-0000-0000EF050000}"/>
    <cellStyle name="Normal 16 24" xfId="1635" xr:uid="{00000000-0005-0000-0000-0000F0050000}"/>
    <cellStyle name="Normal 16 25" xfId="1636" xr:uid="{00000000-0005-0000-0000-0000F1050000}"/>
    <cellStyle name="Normal 16 26" xfId="1637" xr:uid="{00000000-0005-0000-0000-0000F2050000}"/>
    <cellStyle name="Normal 16 27" xfId="1638" xr:uid="{00000000-0005-0000-0000-0000F3050000}"/>
    <cellStyle name="Normal 16 28" xfId="1639" xr:uid="{00000000-0005-0000-0000-0000F4050000}"/>
    <cellStyle name="Normal 16 29" xfId="1640" xr:uid="{00000000-0005-0000-0000-0000F5050000}"/>
    <cellStyle name="Normal 16 3" xfId="1641" xr:uid="{00000000-0005-0000-0000-0000F6050000}"/>
    <cellStyle name="Normal 16 3 2" xfId="1642" xr:uid="{00000000-0005-0000-0000-0000F7050000}"/>
    <cellStyle name="Normal 16 3 3" xfId="1643" xr:uid="{00000000-0005-0000-0000-0000F8050000}"/>
    <cellStyle name="Normal 16 3 4" xfId="1644" xr:uid="{00000000-0005-0000-0000-0000F9050000}"/>
    <cellStyle name="Normal 16 3 5" xfId="1645" xr:uid="{00000000-0005-0000-0000-0000FA050000}"/>
    <cellStyle name="Normal 16 3 6" xfId="1646" xr:uid="{00000000-0005-0000-0000-0000FB050000}"/>
    <cellStyle name="Normal 16 30" xfId="1647" xr:uid="{00000000-0005-0000-0000-0000FC050000}"/>
    <cellStyle name="Normal 16 4" xfId="1648" xr:uid="{00000000-0005-0000-0000-0000FD050000}"/>
    <cellStyle name="Normal 16 4 2" xfId="1649" xr:uid="{00000000-0005-0000-0000-0000FE050000}"/>
    <cellStyle name="Normal 16 4 3" xfId="1650" xr:uid="{00000000-0005-0000-0000-0000FF050000}"/>
    <cellStyle name="Normal 16 4 4" xfId="1651" xr:uid="{00000000-0005-0000-0000-000000060000}"/>
    <cellStyle name="Normal 16 4 5" xfId="1652" xr:uid="{00000000-0005-0000-0000-000001060000}"/>
    <cellStyle name="Normal 16 4 6" xfId="1653" xr:uid="{00000000-0005-0000-0000-000002060000}"/>
    <cellStyle name="Normal 16 5" xfId="1654" xr:uid="{00000000-0005-0000-0000-000003060000}"/>
    <cellStyle name="Normal 16 5 2" xfId="1655" xr:uid="{00000000-0005-0000-0000-000004060000}"/>
    <cellStyle name="Normal 16 5 3" xfId="1656" xr:uid="{00000000-0005-0000-0000-000005060000}"/>
    <cellStyle name="Normal 16 5 4" xfId="1657" xr:uid="{00000000-0005-0000-0000-000006060000}"/>
    <cellStyle name="Normal 16 5 5" xfId="1658" xr:uid="{00000000-0005-0000-0000-000007060000}"/>
    <cellStyle name="Normal 16 5 6" xfId="1659" xr:uid="{00000000-0005-0000-0000-000008060000}"/>
    <cellStyle name="Normal 16 6" xfId="1660" xr:uid="{00000000-0005-0000-0000-000009060000}"/>
    <cellStyle name="Normal 16 6 2" xfId="1661" xr:uid="{00000000-0005-0000-0000-00000A060000}"/>
    <cellStyle name="Normal 16 6 3" xfId="1662" xr:uid="{00000000-0005-0000-0000-00000B060000}"/>
    <cellStyle name="Normal 16 6 4" xfId="1663" xr:uid="{00000000-0005-0000-0000-00000C060000}"/>
    <cellStyle name="Normal 16 6 5" xfId="1664" xr:uid="{00000000-0005-0000-0000-00000D060000}"/>
    <cellStyle name="Normal 16 6 6" xfId="1665" xr:uid="{00000000-0005-0000-0000-00000E060000}"/>
    <cellStyle name="Normal 16 7" xfId="1666" xr:uid="{00000000-0005-0000-0000-00000F060000}"/>
    <cellStyle name="Normal 16 7 2" xfId="1667" xr:uid="{00000000-0005-0000-0000-000010060000}"/>
    <cellStyle name="Normal 16 7 3" xfId="1668" xr:uid="{00000000-0005-0000-0000-000011060000}"/>
    <cellStyle name="Normal 16 7 4" xfId="1669" xr:uid="{00000000-0005-0000-0000-000012060000}"/>
    <cellStyle name="Normal 16 7 5" xfId="1670" xr:uid="{00000000-0005-0000-0000-000013060000}"/>
    <cellStyle name="Normal 16 7 6" xfId="1671" xr:uid="{00000000-0005-0000-0000-000014060000}"/>
    <cellStyle name="Normal 16 8" xfId="1672" xr:uid="{00000000-0005-0000-0000-000015060000}"/>
    <cellStyle name="Normal 16 8 2" xfId="1673" xr:uid="{00000000-0005-0000-0000-000016060000}"/>
    <cellStyle name="Normal 16 8 3" xfId="1674" xr:uid="{00000000-0005-0000-0000-000017060000}"/>
    <cellStyle name="Normal 16 8 4" xfId="1675" xr:uid="{00000000-0005-0000-0000-000018060000}"/>
    <cellStyle name="Normal 16 8 5" xfId="1676" xr:uid="{00000000-0005-0000-0000-000019060000}"/>
    <cellStyle name="Normal 16 8 6" xfId="1677" xr:uid="{00000000-0005-0000-0000-00001A060000}"/>
    <cellStyle name="Normal 16 9" xfId="1678" xr:uid="{00000000-0005-0000-0000-00001B060000}"/>
    <cellStyle name="Normal 16 9 2" xfId="1679" xr:uid="{00000000-0005-0000-0000-00001C060000}"/>
    <cellStyle name="Normal 16 9 3" xfId="1680" xr:uid="{00000000-0005-0000-0000-00001D060000}"/>
    <cellStyle name="Normal 16 9 4" xfId="1681" xr:uid="{00000000-0005-0000-0000-00001E060000}"/>
    <cellStyle name="Normal 16 9 5" xfId="1682" xr:uid="{00000000-0005-0000-0000-00001F060000}"/>
    <cellStyle name="Normal 16 9 6" xfId="1683" xr:uid="{00000000-0005-0000-0000-000020060000}"/>
    <cellStyle name="Normal 17" xfId="1080" xr:uid="{00000000-0005-0000-0000-000021060000}"/>
    <cellStyle name="Normal 18" xfId="1065" xr:uid="{00000000-0005-0000-0000-000022060000}"/>
    <cellStyle name="Normal 19" xfId="1081" xr:uid="{00000000-0005-0000-0000-000023060000}"/>
    <cellStyle name="Normal 2" xfId="4" xr:uid="{00000000-0005-0000-0000-000024060000}"/>
    <cellStyle name="Normal 2 10" xfId="852" xr:uid="{00000000-0005-0000-0000-000025060000}"/>
    <cellStyle name="Normal 2 10 2" xfId="853" xr:uid="{00000000-0005-0000-0000-000026060000}"/>
    <cellStyle name="Normal 2 10 3" xfId="854" xr:uid="{00000000-0005-0000-0000-000027060000}"/>
    <cellStyle name="Normal 2 10 4" xfId="855" xr:uid="{00000000-0005-0000-0000-000028060000}"/>
    <cellStyle name="Normal 2 10 5" xfId="856" xr:uid="{00000000-0005-0000-0000-000029060000}"/>
    <cellStyle name="Normal 2 10 6" xfId="857" xr:uid="{00000000-0005-0000-0000-00002A060000}"/>
    <cellStyle name="Normal 2 11" xfId="858" xr:uid="{00000000-0005-0000-0000-00002B060000}"/>
    <cellStyle name="Normal 2 11 2" xfId="859" xr:uid="{00000000-0005-0000-0000-00002C060000}"/>
    <cellStyle name="Normal 2 11 3" xfId="860" xr:uid="{00000000-0005-0000-0000-00002D060000}"/>
    <cellStyle name="Normal 2 11 4" xfId="861" xr:uid="{00000000-0005-0000-0000-00002E060000}"/>
    <cellStyle name="Normal 2 11 5" xfId="862" xr:uid="{00000000-0005-0000-0000-00002F060000}"/>
    <cellStyle name="Normal 2 11 6" xfId="863" xr:uid="{00000000-0005-0000-0000-000030060000}"/>
    <cellStyle name="Normal 2 12" xfId="864" xr:uid="{00000000-0005-0000-0000-000031060000}"/>
    <cellStyle name="Normal 2 13" xfId="865" xr:uid="{00000000-0005-0000-0000-000032060000}"/>
    <cellStyle name="Normal 2 14" xfId="866" xr:uid="{00000000-0005-0000-0000-000033060000}"/>
    <cellStyle name="Normal 2 15" xfId="867" xr:uid="{00000000-0005-0000-0000-000034060000}"/>
    <cellStyle name="Normal 2 16" xfId="868" xr:uid="{00000000-0005-0000-0000-000035060000}"/>
    <cellStyle name="Normal 2 17" xfId="1040" xr:uid="{00000000-0005-0000-0000-000036060000}"/>
    <cellStyle name="Normal 2 18" xfId="1041" xr:uid="{00000000-0005-0000-0000-000037060000}"/>
    <cellStyle name="Normal 2 18 2" xfId="1684" xr:uid="{00000000-0005-0000-0000-000038060000}"/>
    <cellStyle name="Normal 2 18 3" xfId="1685" xr:uid="{00000000-0005-0000-0000-000039060000}"/>
    <cellStyle name="Normal 2 18 4" xfId="1686" xr:uid="{00000000-0005-0000-0000-00003A060000}"/>
    <cellStyle name="Normal 2 19" xfId="1042" xr:uid="{00000000-0005-0000-0000-00003B060000}"/>
    <cellStyle name="Normal 2 19 2" xfId="1687" xr:uid="{00000000-0005-0000-0000-00003C060000}"/>
    <cellStyle name="Normal 2 19 3" xfId="1688" xr:uid="{00000000-0005-0000-0000-00003D060000}"/>
    <cellStyle name="Normal 2 19 4" xfId="1689" xr:uid="{00000000-0005-0000-0000-00003E060000}"/>
    <cellStyle name="Normal 2 2" xfId="65" xr:uid="{00000000-0005-0000-0000-00003F060000}"/>
    <cellStyle name="Normal 2 2 10" xfId="869" xr:uid="{00000000-0005-0000-0000-000040060000}"/>
    <cellStyle name="Normal 2 2 11" xfId="870" xr:uid="{00000000-0005-0000-0000-000041060000}"/>
    <cellStyle name="Normal 2 2 12" xfId="1043" xr:uid="{00000000-0005-0000-0000-000042060000}"/>
    <cellStyle name="Normal 2 2 13" xfId="1044" xr:uid="{00000000-0005-0000-0000-000043060000}"/>
    <cellStyle name="Normal 2 2 14" xfId="1045" xr:uid="{00000000-0005-0000-0000-000044060000}"/>
    <cellStyle name="Normal 2 2 15" xfId="1046" xr:uid="{00000000-0005-0000-0000-000045060000}"/>
    <cellStyle name="Normal 2 2 16" xfId="1047" xr:uid="{00000000-0005-0000-0000-000046060000}"/>
    <cellStyle name="Normal 2 2 17" xfId="1048" xr:uid="{00000000-0005-0000-0000-000047060000}"/>
    <cellStyle name="Normal 2 2 18" xfId="1049" xr:uid="{00000000-0005-0000-0000-000048060000}"/>
    <cellStyle name="Normal 2 2 19" xfId="1050" xr:uid="{00000000-0005-0000-0000-000049060000}"/>
    <cellStyle name="Normal 2 2 2" xfId="871" xr:uid="{00000000-0005-0000-0000-00004A060000}"/>
    <cellStyle name="Normal 2 2 2 2" xfId="872" xr:uid="{00000000-0005-0000-0000-00004B060000}"/>
    <cellStyle name="Normal 2 2 2 2 2" xfId="873" xr:uid="{00000000-0005-0000-0000-00004C060000}"/>
    <cellStyle name="Normal 2 2 2 2 3" xfId="874" xr:uid="{00000000-0005-0000-0000-00004D060000}"/>
    <cellStyle name="Normal 2 2 2 2 4" xfId="875" xr:uid="{00000000-0005-0000-0000-00004E060000}"/>
    <cellStyle name="Normal 2 2 2 2 5" xfId="876" xr:uid="{00000000-0005-0000-0000-00004F060000}"/>
    <cellStyle name="Normal 2 2 2 2 6" xfId="877" xr:uid="{00000000-0005-0000-0000-000050060000}"/>
    <cellStyle name="Normal 2 2 2 3" xfId="878" xr:uid="{00000000-0005-0000-0000-000051060000}"/>
    <cellStyle name="Normal 2 2 2 4" xfId="879" xr:uid="{00000000-0005-0000-0000-000052060000}"/>
    <cellStyle name="Normal 2 2 2 5" xfId="880" xr:uid="{00000000-0005-0000-0000-000053060000}"/>
    <cellStyle name="Normal 2 2 2 6" xfId="881" xr:uid="{00000000-0005-0000-0000-000054060000}"/>
    <cellStyle name="Normal 2 2 2 7" xfId="882" xr:uid="{00000000-0005-0000-0000-000055060000}"/>
    <cellStyle name="Normal 2 2 2 8" xfId="883" xr:uid="{00000000-0005-0000-0000-000056060000}"/>
    <cellStyle name="Normal 2 2 20" xfId="2280" xr:uid="{00000000-0005-0000-0000-000057060000}"/>
    <cellStyle name="Normal 2 2 3" xfId="884" xr:uid="{00000000-0005-0000-0000-000058060000}"/>
    <cellStyle name="Normal 2 2 4" xfId="885" xr:uid="{00000000-0005-0000-0000-000059060000}"/>
    <cellStyle name="Normal 2 2 4 2" xfId="886" xr:uid="{00000000-0005-0000-0000-00005A060000}"/>
    <cellStyle name="Normal 2 2 4 3" xfId="887" xr:uid="{00000000-0005-0000-0000-00005B060000}"/>
    <cellStyle name="Normal 2 2 4 4" xfId="888" xr:uid="{00000000-0005-0000-0000-00005C060000}"/>
    <cellStyle name="Normal 2 2 4 5" xfId="889" xr:uid="{00000000-0005-0000-0000-00005D060000}"/>
    <cellStyle name="Normal 2 2 4 6" xfId="890" xr:uid="{00000000-0005-0000-0000-00005E060000}"/>
    <cellStyle name="Normal 2 2 5" xfId="891" xr:uid="{00000000-0005-0000-0000-00005F060000}"/>
    <cellStyle name="Normal 2 2 5 2" xfId="892" xr:uid="{00000000-0005-0000-0000-000060060000}"/>
    <cellStyle name="Normal 2 2 5 3" xfId="893" xr:uid="{00000000-0005-0000-0000-000061060000}"/>
    <cellStyle name="Normal 2 2 5 4" xfId="894" xr:uid="{00000000-0005-0000-0000-000062060000}"/>
    <cellStyle name="Normal 2 2 5 5" xfId="895" xr:uid="{00000000-0005-0000-0000-000063060000}"/>
    <cellStyle name="Normal 2 2 5 6" xfId="896" xr:uid="{00000000-0005-0000-0000-000064060000}"/>
    <cellStyle name="Normal 2 2 6" xfId="897" xr:uid="{00000000-0005-0000-0000-000065060000}"/>
    <cellStyle name="Normal 2 2 7" xfId="898" xr:uid="{00000000-0005-0000-0000-000066060000}"/>
    <cellStyle name="Normal 2 2 8" xfId="899" xr:uid="{00000000-0005-0000-0000-000067060000}"/>
    <cellStyle name="Normal 2 2 9" xfId="900" xr:uid="{00000000-0005-0000-0000-000068060000}"/>
    <cellStyle name="Normal 2 20" xfId="1051" xr:uid="{00000000-0005-0000-0000-000069060000}"/>
    <cellStyle name="Normal 2 20 2" xfId="1690" xr:uid="{00000000-0005-0000-0000-00006A060000}"/>
    <cellStyle name="Normal 2 20 3" xfId="1691" xr:uid="{00000000-0005-0000-0000-00006B060000}"/>
    <cellStyle name="Normal 2 20 4" xfId="1692" xr:uid="{00000000-0005-0000-0000-00006C060000}"/>
    <cellStyle name="Normal 2 21" xfId="1052" xr:uid="{00000000-0005-0000-0000-00006D060000}"/>
    <cellStyle name="Normal 2 21 2" xfId="1693" xr:uid="{00000000-0005-0000-0000-00006E060000}"/>
    <cellStyle name="Normal 2 21 3" xfId="1694" xr:uid="{00000000-0005-0000-0000-00006F060000}"/>
    <cellStyle name="Normal 2 21 4" xfId="1695" xr:uid="{00000000-0005-0000-0000-000070060000}"/>
    <cellStyle name="Normal 2 22" xfId="1053" xr:uid="{00000000-0005-0000-0000-000071060000}"/>
    <cellStyle name="Normal 2 22 2" xfId="1696" xr:uid="{00000000-0005-0000-0000-000072060000}"/>
    <cellStyle name="Normal 2 22 3" xfId="1697" xr:uid="{00000000-0005-0000-0000-000073060000}"/>
    <cellStyle name="Normal 2 22 4" xfId="1698" xr:uid="{00000000-0005-0000-0000-000074060000}"/>
    <cellStyle name="Normal 2 23" xfId="1054" xr:uid="{00000000-0005-0000-0000-000075060000}"/>
    <cellStyle name="Normal 2 23 2" xfId="1699" xr:uid="{00000000-0005-0000-0000-000076060000}"/>
    <cellStyle name="Normal 2 23 3" xfId="1700" xr:uid="{00000000-0005-0000-0000-000077060000}"/>
    <cellStyle name="Normal 2 23 4" xfId="1701" xr:uid="{00000000-0005-0000-0000-000078060000}"/>
    <cellStyle name="Normal 2 24" xfId="1055" xr:uid="{00000000-0005-0000-0000-000079060000}"/>
    <cellStyle name="Normal 2 25" xfId="1702" xr:uid="{00000000-0005-0000-0000-00007A060000}"/>
    <cellStyle name="Normal 2 26" xfId="1703" xr:uid="{00000000-0005-0000-0000-00007B060000}"/>
    <cellStyle name="Normal 2 27" xfId="1704" xr:uid="{00000000-0005-0000-0000-00007C060000}"/>
    <cellStyle name="Normal 2 28" xfId="1705" xr:uid="{00000000-0005-0000-0000-00007D060000}"/>
    <cellStyle name="Normal 2 29" xfId="1706" xr:uid="{00000000-0005-0000-0000-00007E060000}"/>
    <cellStyle name="Normal 2 3" xfId="60" xr:uid="{00000000-0005-0000-0000-00007F060000}"/>
    <cellStyle name="Normal 2 3 10" xfId="1707" xr:uid="{00000000-0005-0000-0000-000080060000}"/>
    <cellStyle name="Normal 2 3 11" xfId="1708" xr:uid="{00000000-0005-0000-0000-000081060000}"/>
    <cellStyle name="Normal 2 3 12" xfId="1709" xr:uid="{00000000-0005-0000-0000-000082060000}"/>
    <cellStyle name="Normal 2 3 13" xfId="901" xr:uid="{00000000-0005-0000-0000-000083060000}"/>
    <cellStyle name="Normal 2 3 2" xfId="1710" xr:uid="{00000000-0005-0000-0000-000084060000}"/>
    <cellStyle name="Normal 2 3 3" xfId="1711" xr:uid="{00000000-0005-0000-0000-000085060000}"/>
    <cellStyle name="Normal 2 3 4" xfId="1712" xr:uid="{00000000-0005-0000-0000-000086060000}"/>
    <cellStyle name="Normal 2 3 5" xfId="1713" xr:uid="{00000000-0005-0000-0000-000087060000}"/>
    <cellStyle name="Normal 2 3 6" xfId="1714" xr:uid="{00000000-0005-0000-0000-000088060000}"/>
    <cellStyle name="Normal 2 3 7" xfId="1715" xr:uid="{00000000-0005-0000-0000-000089060000}"/>
    <cellStyle name="Normal 2 3 8" xfId="1716" xr:uid="{00000000-0005-0000-0000-00008A060000}"/>
    <cellStyle name="Normal 2 3 9" xfId="1717" xr:uid="{00000000-0005-0000-0000-00008B060000}"/>
    <cellStyle name="Normal 2 30" xfId="85" xr:uid="{00000000-0005-0000-0000-00008C060000}"/>
    <cellStyle name="Normal 2 4" xfId="80" xr:uid="{00000000-0005-0000-0000-00008D060000}"/>
    <cellStyle name="Normal 2 4 10" xfId="1718" xr:uid="{00000000-0005-0000-0000-00008E060000}"/>
    <cellStyle name="Normal 2 4 11" xfId="1719" xr:uid="{00000000-0005-0000-0000-00008F060000}"/>
    <cellStyle name="Normal 2 4 12" xfId="1720" xr:uid="{00000000-0005-0000-0000-000090060000}"/>
    <cellStyle name="Normal 2 4 13" xfId="902" xr:uid="{00000000-0005-0000-0000-000091060000}"/>
    <cellStyle name="Normal 2 4 2" xfId="1721" xr:uid="{00000000-0005-0000-0000-000092060000}"/>
    <cellStyle name="Normal 2 4 3" xfId="1722" xr:uid="{00000000-0005-0000-0000-000093060000}"/>
    <cellStyle name="Normal 2 4 4" xfId="1723" xr:uid="{00000000-0005-0000-0000-000094060000}"/>
    <cellStyle name="Normal 2 4 5" xfId="1724" xr:uid="{00000000-0005-0000-0000-000095060000}"/>
    <cellStyle name="Normal 2 4 6" xfId="1725" xr:uid="{00000000-0005-0000-0000-000096060000}"/>
    <cellStyle name="Normal 2 4 7" xfId="1726" xr:uid="{00000000-0005-0000-0000-000097060000}"/>
    <cellStyle name="Normal 2 4 8" xfId="1727" xr:uid="{00000000-0005-0000-0000-000098060000}"/>
    <cellStyle name="Normal 2 4 9" xfId="1728" xr:uid="{00000000-0005-0000-0000-000099060000}"/>
    <cellStyle name="Normal 2 5" xfId="903" xr:uid="{00000000-0005-0000-0000-00009A060000}"/>
    <cellStyle name="Normal 2 6" xfId="904" xr:uid="{00000000-0005-0000-0000-00009B060000}"/>
    <cellStyle name="Normal 2 7" xfId="905" xr:uid="{00000000-0005-0000-0000-00009C060000}"/>
    <cellStyle name="Normal 2 8" xfId="906" xr:uid="{00000000-0005-0000-0000-00009D060000}"/>
    <cellStyle name="Normal 2 9" xfId="907" xr:uid="{00000000-0005-0000-0000-00009E060000}"/>
    <cellStyle name="Normal 2 9 2" xfId="908" xr:uid="{00000000-0005-0000-0000-00009F060000}"/>
    <cellStyle name="Normal 2 9 3" xfId="909" xr:uid="{00000000-0005-0000-0000-0000A0060000}"/>
    <cellStyle name="Normal 2 9 4" xfId="910" xr:uid="{00000000-0005-0000-0000-0000A1060000}"/>
    <cellStyle name="Normal 2 9 5" xfId="911" xr:uid="{00000000-0005-0000-0000-0000A2060000}"/>
    <cellStyle name="Normal 2 9 6" xfId="912" xr:uid="{00000000-0005-0000-0000-0000A3060000}"/>
    <cellStyle name="Normal 2_scatterplot" xfId="1729" xr:uid="{00000000-0005-0000-0000-0000A4060000}"/>
    <cellStyle name="Normal 20" xfId="103" xr:uid="{00000000-0005-0000-0000-0000A5060000}"/>
    <cellStyle name="Normal 21" xfId="104" xr:uid="{00000000-0005-0000-0000-0000A6060000}"/>
    <cellStyle name="Normal 22" xfId="105" xr:uid="{00000000-0005-0000-0000-0000A7060000}"/>
    <cellStyle name="Normal 23" xfId="1066" xr:uid="{00000000-0005-0000-0000-0000A8060000}"/>
    <cellStyle name="Normal 24" xfId="1070" xr:uid="{00000000-0005-0000-0000-0000A9060000}"/>
    <cellStyle name="Normal 24 2" xfId="2231" xr:uid="{00000000-0005-0000-0000-0000AA060000}"/>
    <cellStyle name="Normal 25" xfId="1069" xr:uid="{00000000-0005-0000-0000-0000AB060000}"/>
    <cellStyle name="Normal 25 2" xfId="2232" xr:uid="{00000000-0005-0000-0000-0000AC060000}"/>
    <cellStyle name="Normal 26" xfId="54" xr:uid="{00000000-0005-0000-0000-0000AD060000}"/>
    <cellStyle name="Normal 26 2" xfId="1067" xr:uid="{00000000-0005-0000-0000-0000AE060000}"/>
    <cellStyle name="Normal 27" xfId="1068" xr:uid="{00000000-0005-0000-0000-0000AF060000}"/>
    <cellStyle name="Normal 28" xfId="1106" xr:uid="{00000000-0005-0000-0000-0000B0060000}"/>
    <cellStyle name="Normal 28 2" xfId="2281" xr:uid="{00000000-0005-0000-0000-0000B1060000}"/>
    <cellStyle name="Normal 28 3" xfId="2415" xr:uid="{00000000-0005-0000-0000-0000B2060000}"/>
    <cellStyle name="Normal 29" xfId="1730" xr:uid="{00000000-0005-0000-0000-0000B3060000}"/>
    <cellStyle name="Normal 3" xfId="3" xr:uid="{00000000-0005-0000-0000-0000B4060000}"/>
    <cellStyle name="Normal 3 10" xfId="1731" xr:uid="{00000000-0005-0000-0000-0000B5060000}"/>
    <cellStyle name="Normal 3 11" xfId="1732" xr:uid="{00000000-0005-0000-0000-0000B6060000}"/>
    <cellStyle name="Normal 3 12" xfId="1733" xr:uid="{00000000-0005-0000-0000-0000B7060000}"/>
    <cellStyle name="Normal 3 13" xfId="1734" xr:uid="{00000000-0005-0000-0000-0000B8060000}"/>
    <cellStyle name="Normal 3 14" xfId="1735" xr:uid="{00000000-0005-0000-0000-0000B9060000}"/>
    <cellStyle name="Normal 3 15" xfId="1736" xr:uid="{00000000-0005-0000-0000-0000BA060000}"/>
    <cellStyle name="Normal 3 16" xfId="1737" xr:uid="{00000000-0005-0000-0000-0000BB060000}"/>
    <cellStyle name="Normal 3 16 2" xfId="1738" xr:uid="{00000000-0005-0000-0000-0000BC060000}"/>
    <cellStyle name="Normal 3 16 3" xfId="1739" xr:uid="{00000000-0005-0000-0000-0000BD060000}"/>
    <cellStyle name="Normal 3 16 4" xfId="1740" xr:uid="{00000000-0005-0000-0000-0000BE060000}"/>
    <cellStyle name="Normal 3 17" xfId="1741" xr:uid="{00000000-0005-0000-0000-0000BF060000}"/>
    <cellStyle name="Normal 3 17 2" xfId="1742" xr:uid="{00000000-0005-0000-0000-0000C0060000}"/>
    <cellStyle name="Normal 3 17 3" xfId="1743" xr:uid="{00000000-0005-0000-0000-0000C1060000}"/>
    <cellStyle name="Normal 3 17 4" xfId="1744" xr:uid="{00000000-0005-0000-0000-0000C2060000}"/>
    <cellStyle name="Normal 3 18" xfId="1745" xr:uid="{00000000-0005-0000-0000-0000C3060000}"/>
    <cellStyle name="Normal 3 18 2" xfId="1746" xr:uid="{00000000-0005-0000-0000-0000C4060000}"/>
    <cellStyle name="Normal 3 18 3" xfId="1747" xr:uid="{00000000-0005-0000-0000-0000C5060000}"/>
    <cellStyle name="Normal 3 18 4" xfId="1748" xr:uid="{00000000-0005-0000-0000-0000C6060000}"/>
    <cellStyle name="Normal 3 19" xfId="1749" xr:uid="{00000000-0005-0000-0000-0000C7060000}"/>
    <cellStyle name="Normal 3 19 2" xfId="1750" xr:uid="{00000000-0005-0000-0000-0000C8060000}"/>
    <cellStyle name="Normal 3 19 3" xfId="1751" xr:uid="{00000000-0005-0000-0000-0000C9060000}"/>
    <cellStyle name="Normal 3 19 4" xfId="1752" xr:uid="{00000000-0005-0000-0000-0000CA060000}"/>
    <cellStyle name="Normal 3 2" xfId="55" xr:uid="{00000000-0005-0000-0000-0000CB060000}"/>
    <cellStyle name="Normal 3 2 10" xfId="1753" xr:uid="{00000000-0005-0000-0000-0000CC060000}"/>
    <cellStyle name="Normal 3 2 11" xfId="1754" xr:uid="{00000000-0005-0000-0000-0000CD060000}"/>
    <cellStyle name="Normal 3 2 12" xfId="1755" xr:uid="{00000000-0005-0000-0000-0000CE060000}"/>
    <cellStyle name="Normal 3 2 13" xfId="2223" xr:uid="{00000000-0005-0000-0000-0000CF060000}"/>
    <cellStyle name="Normal 3 2 14" xfId="86" xr:uid="{00000000-0005-0000-0000-0000D0060000}"/>
    <cellStyle name="Normal 3 2 2" xfId="67" xr:uid="{00000000-0005-0000-0000-0000D1060000}"/>
    <cellStyle name="Normal 3 2 2 2" xfId="2227" xr:uid="{00000000-0005-0000-0000-0000D2060000}"/>
    <cellStyle name="Normal 3 2 2 2 2" xfId="2416" xr:uid="{00000000-0005-0000-0000-0000D3060000}"/>
    <cellStyle name="Normal 3 2 2 2 2 2" xfId="2429" xr:uid="{00000000-0005-0000-0000-0000D4060000}"/>
    <cellStyle name="Normal 3 2 2 3" xfId="1756" xr:uid="{00000000-0005-0000-0000-0000D5060000}"/>
    <cellStyle name="Normal 3 2 3" xfId="1757" xr:uid="{00000000-0005-0000-0000-0000D6060000}"/>
    <cellStyle name="Normal 3 2 4" xfId="1758" xr:uid="{00000000-0005-0000-0000-0000D7060000}"/>
    <cellStyle name="Normal 3 2 5" xfId="1759" xr:uid="{00000000-0005-0000-0000-0000D8060000}"/>
    <cellStyle name="Normal 3 2 6" xfId="1760" xr:uid="{00000000-0005-0000-0000-0000D9060000}"/>
    <cellStyle name="Normal 3 2 7" xfId="1761" xr:uid="{00000000-0005-0000-0000-0000DA060000}"/>
    <cellStyle name="Normal 3 2 8" xfId="1762" xr:uid="{00000000-0005-0000-0000-0000DB060000}"/>
    <cellStyle name="Normal 3 2 9" xfId="1763" xr:uid="{00000000-0005-0000-0000-0000DC060000}"/>
    <cellStyle name="Normal 3 20" xfId="1764" xr:uid="{00000000-0005-0000-0000-0000DD060000}"/>
    <cellStyle name="Normal 3 20 2" xfId="1765" xr:uid="{00000000-0005-0000-0000-0000DE060000}"/>
    <cellStyle name="Normal 3 20 3" xfId="1766" xr:uid="{00000000-0005-0000-0000-0000DF060000}"/>
    <cellStyle name="Normal 3 20 4" xfId="1767" xr:uid="{00000000-0005-0000-0000-0000E0060000}"/>
    <cellStyle name="Normal 3 21" xfId="1768" xr:uid="{00000000-0005-0000-0000-0000E1060000}"/>
    <cellStyle name="Normal 3 21 2" xfId="1769" xr:uid="{00000000-0005-0000-0000-0000E2060000}"/>
    <cellStyle name="Normal 3 21 3" xfId="1770" xr:uid="{00000000-0005-0000-0000-0000E3060000}"/>
    <cellStyle name="Normal 3 21 4" xfId="1771" xr:uid="{00000000-0005-0000-0000-0000E4060000}"/>
    <cellStyle name="Normal 3 22" xfId="1772" xr:uid="{00000000-0005-0000-0000-0000E5060000}"/>
    <cellStyle name="Normal 3 23" xfId="1773" xr:uid="{00000000-0005-0000-0000-0000E6060000}"/>
    <cellStyle name="Normal 3 24" xfId="1774" xr:uid="{00000000-0005-0000-0000-0000E7060000}"/>
    <cellStyle name="Normal 3 25" xfId="1775" xr:uid="{00000000-0005-0000-0000-0000E8060000}"/>
    <cellStyle name="Normal 3 26" xfId="1776" xr:uid="{00000000-0005-0000-0000-0000E9060000}"/>
    <cellStyle name="Normal 3 27" xfId="1777" xr:uid="{00000000-0005-0000-0000-0000EA060000}"/>
    <cellStyle name="Normal 3 28" xfId="1778" xr:uid="{00000000-0005-0000-0000-0000EB060000}"/>
    <cellStyle name="Normal 3 29" xfId="1779" xr:uid="{00000000-0005-0000-0000-0000EC060000}"/>
    <cellStyle name="Normal 3 3" xfId="61" xr:uid="{00000000-0005-0000-0000-0000ED060000}"/>
    <cellStyle name="Normal 3 3 2" xfId="2384" xr:uid="{00000000-0005-0000-0000-0000EE060000}"/>
    <cellStyle name="Normal 3 3 2 2" xfId="2385" xr:uid="{00000000-0005-0000-0000-0000EF060000}"/>
    <cellStyle name="Normal 3 30" xfId="1780" xr:uid="{00000000-0005-0000-0000-0000F0060000}"/>
    <cellStyle name="Normal 3 31" xfId="1781" xr:uid="{00000000-0005-0000-0000-0000F1060000}"/>
    <cellStyle name="Normal 3 32" xfId="1782" xr:uid="{00000000-0005-0000-0000-0000F2060000}"/>
    <cellStyle name="Normal 3 33" xfId="1783" xr:uid="{00000000-0005-0000-0000-0000F3060000}"/>
    <cellStyle name="Normal 3 34" xfId="1784" xr:uid="{00000000-0005-0000-0000-0000F4060000}"/>
    <cellStyle name="Normal 3 35" xfId="1785" xr:uid="{00000000-0005-0000-0000-0000F5060000}"/>
    <cellStyle name="Normal 3 36" xfId="1786" xr:uid="{00000000-0005-0000-0000-0000F6060000}"/>
    <cellStyle name="Normal 3 37" xfId="1787" xr:uid="{00000000-0005-0000-0000-0000F7060000}"/>
    <cellStyle name="Normal 3 38" xfId="2417" xr:uid="{00000000-0005-0000-0000-0000F8060000}"/>
    <cellStyle name="Normal 3 38 2" xfId="2383" xr:uid="{00000000-0005-0000-0000-0000F9060000}"/>
    <cellStyle name="Normal 3 4" xfId="1788" xr:uid="{00000000-0005-0000-0000-0000FA060000}"/>
    <cellStyle name="Normal 3 4 2" xfId="2386" xr:uid="{00000000-0005-0000-0000-0000FB060000}"/>
    <cellStyle name="Normal 3 4 3" xfId="2418" xr:uid="{00000000-0005-0000-0000-0000FC060000}"/>
    <cellStyle name="Normal 3 5" xfId="1789" xr:uid="{00000000-0005-0000-0000-0000FD060000}"/>
    <cellStyle name="Normal 3 6" xfId="1790" xr:uid="{00000000-0005-0000-0000-0000FE060000}"/>
    <cellStyle name="Normal 3 7" xfId="1791" xr:uid="{00000000-0005-0000-0000-0000FF060000}"/>
    <cellStyle name="Normal 3 8" xfId="1792" xr:uid="{00000000-0005-0000-0000-000000070000}"/>
    <cellStyle name="Normal 3 9" xfId="1793" xr:uid="{00000000-0005-0000-0000-000001070000}"/>
    <cellStyle name="Normal 3_scatterplot" xfId="1794" xr:uid="{00000000-0005-0000-0000-000002070000}"/>
    <cellStyle name="Normal 30" xfId="1795" xr:uid="{00000000-0005-0000-0000-000003070000}"/>
    <cellStyle name="Normal 31" xfId="1796" xr:uid="{00000000-0005-0000-0000-000004070000}"/>
    <cellStyle name="Normal 32" xfId="1797" xr:uid="{00000000-0005-0000-0000-000005070000}"/>
    <cellStyle name="Normal 32 2" xfId="2228" xr:uid="{00000000-0005-0000-0000-000006070000}"/>
    <cellStyle name="Normal 32 2 2" xfId="2230" xr:uid="{00000000-0005-0000-0000-000007070000}"/>
    <cellStyle name="Normal 33" xfId="2226" xr:uid="{00000000-0005-0000-0000-000008070000}"/>
    <cellStyle name="Normal 33 2" xfId="2244" xr:uid="{00000000-0005-0000-0000-000009070000}"/>
    <cellStyle name="Normal 33 2 2" xfId="2430" xr:uid="{00000000-0005-0000-0000-00000A070000}"/>
    <cellStyle name="Normal 34" xfId="2235" xr:uid="{00000000-0005-0000-0000-00000B070000}"/>
    <cellStyle name="Normal 34 2" xfId="2340" xr:uid="{00000000-0005-0000-0000-00000C070000}"/>
    <cellStyle name="Normal 35" xfId="2236" xr:uid="{00000000-0005-0000-0000-00000D070000}"/>
    <cellStyle name="Normal 36" xfId="2237" xr:uid="{00000000-0005-0000-0000-00000E070000}"/>
    <cellStyle name="Normal 37" xfId="2238" xr:uid="{00000000-0005-0000-0000-00000F070000}"/>
    <cellStyle name="Normal 37 10" xfId="1798" xr:uid="{00000000-0005-0000-0000-000010070000}"/>
    <cellStyle name="Normal 37 11" xfId="1799" xr:uid="{00000000-0005-0000-0000-000011070000}"/>
    <cellStyle name="Normal 37 12" xfId="1800" xr:uid="{00000000-0005-0000-0000-000012070000}"/>
    <cellStyle name="Normal 37 13" xfId="1801" xr:uid="{00000000-0005-0000-0000-000013070000}"/>
    <cellStyle name="Normal 37 14" xfId="1802" xr:uid="{00000000-0005-0000-0000-000014070000}"/>
    <cellStyle name="Normal 37 15" xfId="1803" xr:uid="{00000000-0005-0000-0000-000015070000}"/>
    <cellStyle name="Normal 37 16" xfId="1804" xr:uid="{00000000-0005-0000-0000-000016070000}"/>
    <cellStyle name="Normal 37 17" xfId="1805" xr:uid="{00000000-0005-0000-0000-000017070000}"/>
    <cellStyle name="Normal 37 18" xfId="1806" xr:uid="{00000000-0005-0000-0000-000018070000}"/>
    <cellStyle name="Normal 37 19" xfId="1807" xr:uid="{00000000-0005-0000-0000-000019070000}"/>
    <cellStyle name="Normal 37 2" xfId="1808" xr:uid="{00000000-0005-0000-0000-00001A070000}"/>
    <cellStyle name="Normal 37 20" xfId="1809" xr:uid="{00000000-0005-0000-0000-00001B070000}"/>
    <cellStyle name="Normal 37 21" xfId="1810" xr:uid="{00000000-0005-0000-0000-00001C070000}"/>
    <cellStyle name="Normal 37 3" xfId="1811" xr:uid="{00000000-0005-0000-0000-00001D070000}"/>
    <cellStyle name="Normal 37 4" xfId="1812" xr:uid="{00000000-0005-0000-0000-00001E070000}"/>
    <cellStyle name="Normal 37 5" xfId="1813" xr:uid="{00000000-0005-0000-0000-00001F070000}"/>
    <cellStyle name="Normal 37 6" xfId="1814" xr:uid="{00000000-0005-0000-0000-000020070000}"/>
    <cellStyle name="Normal 37 7" xfId="1815" xr:uid="{00000000-0005-0000-0000-000021070000}"/>
    <cellStyle name="Normal 37 8" xfId="1816" xr:uid="{00000000-0005-0000-0000-000022070000}"/>
    <cellStyle name="Normal 37 9" xfId="1817" xr:uid="{00000000-0005-0000-0000-000023070000}"/>
    <cellStyle name="Normal 38" xfId="2239" xr:uid="{00000000-0005-0000-0000-000024070000}"/>
    <cellStyle name="Normal 38 10" xfId="1818" xr:uid="{00000000-0005-0000-0000-000025070000}"/>
    <cellStyle name="Normal 38 11" xfId="1819" xr:uid="{00000000-0005-0000-0000-000026070000}"/>
    <cellStyle name="Normal 38 12" xfId="1820" xr:uid="{00000000-0005-0000-0000-000027070000}"/>
    <cellStyle name="Normal 38 13" xfId="1821" xr:uid="{00000000-0005-0000-0000-000028070000}"/>
    <cellStyle name="Normal 38 14" xfId="1822" xr:uid="{00000000-0005-0000-0000-000029070000}"/>
    <cellStyle name="Normal 38 15" xfId="1823" xr:uid="{00000000-0005-0000-0000-00002A070000}"/>
    <cellStyle name="Normal 38 16" xfId="1824" xr:uid="{00000000-0005-0000-0000-00002B070000}"/>
    <cellStyle name="Normal 38 17" xfId="1825" xr:uid="{00000000-0005-0000-0000-00002C070000}"/>
    <cellStyle name="Normal 38 18" xfId="1826" xr:uid="{00000000-0005-0000-0000-00002D070000}"/>
    <cellStyle name="Normal 38 19" xfId="1827" xr:uid="{00000000-0005-0000-0000-00002E070000}"/>
    <cellStyle name="Normal 38 2" xfId="1828" xr:uid="{00000000-0005-0000-0000-00002F070000}"/>
    <cellStyle name="Normal 38 20" xfId="1829" xr:uid="{00000000-0005-0000-0000-000030070000}"/>
    <cellStyle name="Normal 38 21" xfId="1830" xr:uid="{00000000-0005-0000-0000-000031070000}"/>
    <cellStyle name="Normal 38 3" xfId="1831" xr:uid="{00000000-0005-0000-0000-000032070000}"/>
    <cellStyle name="Normal 38 4" xfId="1832" xr:uid="{00000000-0005-0000-0000-000033070000}"/>
    <cellStyle name="Normal 38 5" xfId="1833" xr:uid="{00000000-0005-0000-0000-000034070000}"/>
    <cellStyle name="Normal 38 6" xfId="1834" xr:uid="{00000000-0005-0000-0000-000035070000}"/>
    <cellStyle name="Normal 38 7" xfId="1835" xr:uid="{00000000-0005-0000-0000-000036070000}"/>
    <cellStyle name="Normal 38 8" xfId="1836" xr:uid="{00000000-0005-0000-0000-000037070000}"/>
    <cellStyle name="Normal 38 9" xfId="1837" xr:uid="{00000000-0005-0000-0000-000038070000}"/>
    <cellStyle name="Normal 39" xfId="1838" xr:uid="{00000000-0005-0000-0000-000039070000}"/>
    <cellStyle name="Normal 39 10" xfId="1839" xr:uid="{00000000-0005-0000-0000-00003A070000}"/>
    <cellStyle name="Normal 39 11" xfId="1840" xr:uid="{00000000-0005-0000-0000-00003B070000}"/>
    <cellStyle name="Normal 39 2" xfId="1841" xr:uid="{00000000-0005-0000-0000-00003C070000}"/>
    <cellStyle name="Normal 39 3" xfId="1842" xr:uid="{00000000-0005-0000-0000-00003D070000}"/>
    <cellStyle name="Normal 39 4" xfId="1843" xr:uid="{00000000-0005-0000-0000-00003E070000}"/>
    <cellStyle name="Normal 39 5" xfId="1844" xr:uid="{00000000-0005-0000-0000-00003F070000}"/>
    <cellStyle name="Normal 39 6" xfId="1845" xr:uid="{00000000-0005-0000-0000-000040070000}"/>
    <cellStyle name="Normal 39 7" xfId="1846" xr:uid="{00000000-0005-0000-0000-000041070000}"/>
    <cellStyle name="Normal 39 8" xfId="1847" xr:uid="{00000000-0005-0000-0000-000042070000}"/>
    <cellStyle name="Normal 39 9" xfId="1848" xr:uid="{00000000-0005-0000-0000-000043070000}"/>
    <cellStyle name="Normal 4" xfId="46" xr:uid="{00000000-0005-0000-0000-000044070000}"/>
    <cellStyle name="Normal 4 10" xfId="1849" xr:uid="{00000000-0005-0000-0000-000045070000}"/>
    <cellStyle name="Normal 4 11" xfId="1850" xr:uid="{00000000-0005-0000-0000-000046070000}"/>
    <cellStyle name="Normal 4 12" xfId="1851" xr:uid="{00000000-0005-0000-0000-000047070000}"/>
    <cellStyle name="Normal 4 2" xfId="56" xr:uid="{00000000-0005-0000-0000-000048070000}"/>
    <cellStyle name="Normal 4 2 2" xfId="1098" xr:uid="{00000000-0005-0000-0000-000049070000}"/>
    <cellStyle name="Normal 4 3" xfId="63" xr:uid="{00000000-0005-0000-0000-00004A070000}"/>
    <cellStyle name="Normal 4 3 2" xfId="1852" xr:uid="{00000000-0005-0000-0000-00004B070000}"/>
    <cellStyle name="Normal 4 4" xfId="1853" xr:uid="{00000000-0005-0000-0000-00004C070000}"/>
    <cellStyle name="Normal 4 5" xfId="1854" xr:uid="{00000000-0005-0000-0000-00004D070000}"/>
    <cellStyle name="Normal 4 6" xfId="1855" xr:uid="{00000000-0005-0000-0000-00004E070000}"/>
    <cellStyle name="Normal 4 7" xfId="1856" xr:uid="{00000000-0005-0000-0000-00004F070000}"/>
    <cellStyle name="Normal 4 8" xfId="1857" xr:uid="{00000000-0005-0000-0000-000050070000}"/>
    <cellStyle name="Normal 4 9" xfId="1858" xr:uid="{00000000-0005-0000-0000-000051070000}"/>
    <cellStyle name="Normal 40" xfId="1859" xr:uid="{00000000-0005-0000-0000-000052070000}"/>
    <cellStyle name="Normal 40 10" xfId="1860" xr:uid="{00000000-0005-0000-0000-000053070000}"/>
    <cellStyle name="Normal 40 11" xfId="1861" xr:uid="{00000000-0005-0000-0000-000054070000}"/>
    <cellStyle name="Normal 40 2" xfId="1862" xr:uid="{00000000-0005-0000-0000-000055070000}"/>
    <cellStyle name="Normal 40 3" xfId="1863" xr:uid="{00000000-0005-0000-0000-000056070000}"/>
    <cellStyle name="Normal 40 4" xfId="1864" xr:uid="{00000000-0005-0000-0000-000057070000}"/>
    <cellStyle name="Normal 40 5" xfId="1865" xr:uid="{00000000-0005-0000-0000-000058070000}"/>
    <cellStyle name="Normal 40 6" xfId="1866" xr:uid="{00000000-0005-0000-0000-000059070000}"/>
    <cellStyle name="Normal 40 7" xfId="1867" xr:uid="{00000000-0005-0000-0000-00005A070000}"/>
    <cellStyle name="Normal 40 8" xfId="1868" xr:uid="{00000000-0005-0000-0000-00005B070000}"/>
    <cellStyle name="Normal 40 9" xfId="1869" xr:uid="{00000000-0005-0000-0000-00005C070000}"/>
    <cellStyle name="Normal 41" xfId="2240" xr:uid="{00000000-0005-0000-0000-00005D070000}"/>
    <cellStyle name="Normal 42" xfId="2241" xr:uid="{00000000-0005-0000-0000-00005E070000}"/>
    <cellStyle name="Normal 43" xfId="2242" xr:uid="{00000000-0005-0000-0000-00005F070000}"/>
    <cellStyle name="Normal 44" xfId="2431" xr:uid="{00000000-0005-0000-0000-000082090000}"/>
    <cellStyle name="Normal 45" xfId="2432" xr:uid="{00000000-0005-0000-0000-000084090000}"/>
    <cellStyle name="Normal 46" xfId="2433" xr:uid="{00000000-0005-0000-0000-000085090000}"/>
    <cellStyle name="Normal 5" xfId="48" xr:uid="{00000000-0005-0000-0000-000060070000}"/>
    <cellStyle name="Normal 5 2" xfId="64" xr:uid="{00000000-0005-0000-0000-000061070000}"/>
    <cellStyle name="Normal 5 2 2" xfId="2243" xr:uid="{00000000-0005-0000-0000-000062070000}"/>
    <cellStyle name="Normal 5 3" xfId="87" xr:uid="{00000000-0005-0000-0000-000063070000}"/>
    <cellStyle name="Normal 6" xfId="69" xr:uid="{00000000-0005-0000-0000-000064070000}"/>
    <cellStyle name="Normal 6 2" xfId="88" xr:uid="{00000000-0005-0000-0000-000065070000}"/>
    <cellStyle name="Normal 7" xfId="59" xr:uid="{00000000-0005-0000-0000-000066070000}"/>
    <cellStyle name="Normal 7 2" xfId="913" xr:uid="{00000000-0005-0000-0000-000067070000}"/>
    <cellStyle name="Normal 8" xfId="82" xr:uid="{00000000-0005-0000-0000-000068070000}"/>
    <cellStyle name="Normal 8 2" xfId="914" xr:uid="{00000000-0005-0000-0000-000069070000}"/>
    <cellStyle name="Normal 8 2 2" xfId="2294" xr:uid="{00000000-0005-0000-0000-00006A070000}"/>
    <cellStyle name="Normal 9" xfId="915" xr:uid="{00000000-0005-0000-0000-00006B070000}"/>
    <cellStyle name="Normal 9 2" xfId="2419" xr:uid="{00000000-0005-0000-0000-00006C070000}"/>
    <cellStyle name="Note" xfId="19" builtinId="10" customBuiltin="1"/>
    <cellStyle name="Note 10" xfId="916" xr:uid="{00000000-0005-0000-0000-00006E070000}"/>
    <cellStyle name="Note 11" xfId="917" xr:uid="{00000000-0005-0000-0000-00006F070000}"/>
    <cellStyle name="Note 2" xfId="918" xr:uid="{00000000-0005-0000-0000-000070070000}"/>
    <cellStyle name="Note 2 2" xfId="919" xr:uid="{00000000-0005-0000-0000-000071070000}"/>
    <cellStyle name="Note 2 2 2" xfId="2309" xr:uid="{00000000-0005-0000-0000-000072070000}"/>
    <cellStyle name="Note 2 3" xfId="920" xr:uid="{00000000-0005-0000-0000-000073070000}"/>
    <cellStyle name="Note 2 3 2" xfId="2282" xr:uid="{00000000-0005-0000-0000-000074070000}"/>
    <cellStyle name="Note 2 4" xfId="921" xr:uid="{00000000-0005-0000-0000-000075070000}"/>
    <cellStyle name="Note 2 4 2" xfId="2310" xr:uid="{00000000-0005-0000-0000-000076070000}"/>
    <cellStyle name="Note 2 5" xfId="922" xr:uid="{00000000-0005-0000-0000-000077070000}"/>
    <cellStyle name="Note 2 6" xfId="923" xr:uid="{00000000-0005-0000-0000-000078070000}"/>
    <cellStyle name="Note 3" xfId="924" xr:uid="{00000000-0005-0000-0000-000079070000}"/>
    <cellStyle name="Note 3 2" xfId="925" xr:uid="{00000000-0005-0000-0000-00007A070000}"/>
    <cellStyle name="Note 3 2 2" xfId="2339" xr:uid="{00000000-0005-0000-0000-00007B070000}"/>
    <cellStyle name="Note 3 3" xfId="926" xr:uid="{00000000-0005-0000-0000-00007C070000}"/>
    <cellStyle name="Note 3 3 2" xfId="2283" xr:uid="{00000000-0005-0000-0000-00007D070000}"/>
    <cellStyle name="Note 3 4" xfId="927" xr:uid="{00000000-0005-0000-0000-00007E070000}"/>
    <cellStyle name="Note 3 4 2" xfId="2311" xr:uid="{00000000-0005-0000-0000-00007F070000}"/>
    <cellStyle name="Note 3 5" xfId="928" xr:uid="{00000000-0005-0000-0000-000080070000}"/>
    <cellStyle name="Note 3 6" xfId="929" xr:uid="{00000000-0005-0000-0000-000081070000}"/>
    <cellStyle name="Note 4" xfId="930" xr:uid="{00000000-0005-0000-0000-000082070000}"/>
    <cellStyle name="Note 5" xfId="931" xr:uid="{00000000-0005-0000-0000-000083070000}"/>
    <cellStyle name="Note 6" xfId="932" xr:uid="{00000000-0005-0000-0000-000084070000}"/>
    <cellStyle name="Note 7" xfId="933" xr:uid="{00000000-0005-0000-0000-000085070000}"/>
    <cellStyle name="Note 8" xfId="934" xr:uid="{00000000-0005-0000-0000-000086070000}"/>
    <cellStyle name="Note 9" xfId="935" xr:uid="{00000000-0005-0000-0000-000087070000}"/>
    <cellStyle name="notes" xfId="1870" xr:uid="{00000000-0005-0000-0000-000088070000}"/>
    <cellStyle name="nplosion_borders" xfId="1082" xr:uid="{00000000-0005-0000-0000-000089070000}"/>
    <cellStyle name="number" xfId="89" xr:uid="{00000000-0005-0000-0000-00008A070000}"/>
    <cellStyle name="Output" xfId="14" builtinId="21" customBuiltin="1"/>
    <cellStyle name="Output 10" xfId="936" xr:uid="{00000000-0005-0000-0000-00008C070000}"/>
    <cellStyle name="Output 10 2" xfId="1871" xr:uid="{00000000-0005-0000-0000-00008D070000}"/>
    <cellStyle name="Output 11" xfId="937" xr:uid="{00000000-0005-0000-0000-00008E070000}"/>
    <cellStyle name="Output 11 2" xfId="1872" xr:uid="{00000000-0005-0000-0000-00008F070000}"/>
    <cellStyle name="Output 2" xfId="938" xr:uid="{00000000-0005-0000-0000-000090070000}"/>
    <cellStyle name="Output 2 2" xfId="939" xr:uid="{00000000-0005-0000-0000-000091070000}"/>
    <cellStyle name="Output 2 2 2" xfId="1873" xr:uid="{00000000-0005-0000-0000-000092070000}"/>
    <cellStyle name="Output 2 3" xfId="940" xr:uid="{00000000-0005-0000-0000-000093070000}"/>
    <cellStyle name="Output 2 3 2" xfId="1874" xr:uid="{00000000-0005-0000-0000-000094070000}"/>
    <cellStyle name="Output 2 4" xfId="941" xr:uid="{00000000-0005-0000-0000-000095070000}"/>
    <cellStyle name="Output 2 4 2" xfId="1875" xr:uid="{00000000-0005-0000-0000-000096070000}"/>
    <cellStyle name="Output 2 5" xfId="942" xr:uid="{00000000-0005-0000-0000-000097070000}"/>
    <cellStyle name="Output 2 5 2" xfId="1876" xr:uid="{00000000-0005-0000-0000-000098070000}"/>
    <cellStyle name="Output 2 6" xfId="943" xr:uid="{00000000-0005-0000-0000-000099070000}"/>
    <cellStyle name="Output 2 6 2" xfId="1877" xr:uid="{00000000-0005-0000-0000-00009A070000}"/>
    <cellStyle name="Output 2 7" xfId="1878" xr:uid="{00000000-0005-0000-0000-00009B070000}"/>
    <cellStyle name="Output 3" xfId="944" xr:uid="{00000000-0005-0000-0000-00009C070000}"/>
    <cellStyle name="Output 3 2" xfId="945" xr:uid="{00000000-0005-0000-0000-00009D070000}"/>
    <cellStyle name="Output 3 2 2" xfId="1879" xr:uid="{00000000-0005-0000-0000-00009E070000}"/>
    <cellStyle name="Output 3 3" xfId="946" xr:uid="{00000000-0005-0000-0000-00009F070000}"/>
    <cellStyle name="Output 3 3 2" xfId="1880" xr:uid="{00000000-0005-0000-0000-0000A0070000}"/>
    <cellStyle name="Output 3 4" xfId="947" xr:uid="{00000000-0005-0000-0000-0000A1070000}"/>
    <cellStyle name="Output 3 4 2" xfId="1881" xr:uid="{00000000-0005-0000-0000-0000A2070000}"/>
    <cellStyle name="Output 3 5" xfId="948" xr:uid="{00000000-0005-0000-0000-0000A3070000}"/>
    <cellStyle name="Output 3 5 2" xfId="1882" xr:uid="{00000000-0005-0000-0000-0000A4070000}"/>
    <cellStyle name="Output 3 6" xfId="949" xr:uid="{00000000-0005-0000-0000-0000A5070000}"/>
    <cellStyle name="Output 3 6 2" xfId="1883" xr:uid="{00000000-0005-0000-0000-0000A6070000}"/>
    <cellStyle name="Output 3 7" xfId="1884" xr:uid="{00000000-0005-0000-0000-0000A7070000}"/>
    <cellStyle name="Output 4" xfId="950" xr:uid="{00000000-0005-0000-0000-0000A8070000}"/>
    <cellStyle name="Output 4 2" xfId="1885" xr:uid="{00000000-0005-0000-0000-0000A9070000}"/>
    <cellStyle name="Output 5" xfId="951" xr:uid="{00000000-0005-0000-0000-0000AA070000}"/>
    <cellStyle name="Output 5 2" xfId="1886" xr:uid="{00000000-0005-0000-0000-0000AB070000}"/>
    <cellStyle name="Output 6" xfId="952" xr:uid="{00000000-0005-0000-0000-0000AC070000}"/>
    <cellStyle name="Output 6 2" xfId="1887" xr:uid="{00000000-0005-0000-0000-0000AD070000}"/>
    <cellStyle name="Output 7" xfId="953" xr:uid="{00000000-0005-0000-0000-0000AE070000}"/>
    <cellStyle name="Output 7 2" xfId="1888" xr:uid="{00000000-0005-0000-0000-0000AF070000}"/>
    <cellStyle name="Output 8" xfId="954" xr:uid="{00000000-0005-0000-0000-0000B0070000}"/>
    <cellStyle name="Output 8 2" xfId="1889" xr:uid="{00000000-0005-0000-0000-0000B1070000}"/>
    <cellStyle name="Output 9" xfId="955" xr:uid="{00000000-0005-0000-0000-0000B2070000}"/>
    <cellStyle name="Output 9 2" xfId="1890" xr:uid="{00000000-0005-0000-0000-0000B3070000}"/>
    <cellStyle name="Percent" xfId="2" builtinId="5"/>
    <cellStyle name="Percent [2]" xfId="1083" xr:uid="{00000000-0005-0000-0000-0000B5070000}"/>
    <cellStyle name="Percent 10" xfId="1891" xr:uid="{00000000-0005-0000-0000-0000B6070000}"/>
    <cellStyle name="Percent 11" xfId="2284" xr:uid="{00000000-0005-0000-0000-0000B7070000}"/>
    <cellStyle name="Percent 2" xfId="57" xr:uid="{00000000-0005-0000-0000-0000B8070000}"/>
    <cellStyle name="Percent 2 10" xfId="956" xr:uid="{00000000-0005-0000-0000-0000B9070000}"/>
    <cellStyle name="Percent 2 10 10" xfId="1892" xr:uid="{00000000-0005-0000-0000-0000BA070000}"/>
    <cellStyle name="Percent 2 10 11" xfId="1893" xr:uid="{00000000-0005-0000-0000-0000BB070000}"/>
    <cellStyle name="Percent 2 10 12" xfId="1894" xr:uid="{00000000-0005-0000-0000-0000BC070000}"/>
    <cellStyle name="Percent 2 10 2" xfId="1895" xr:uid="{00000000-0005-0000-0000-0000BD070000}"/>
    <cellStyle name="Percent 2 10 3" xfId="1896" xr:uid="{00000000-0005-0000-0000-0000BE070000}"/>
    <cellStyle name="Percent 2 10 4" xfId="1897" xr:uid="{00000000-0005-0000-0000-0000BF070000}"/>
    <cellStyle name="Percent 2 10 5" xfId="1898" xr:uid="{00000000-0005-0000-0000-0000C0070000}"/>
    <cellStyle name="Percent 2 10 6" xfId="1899" xr:uid="{00000000-0005-0000-0000-0000C1070000}"/>
    <cellStyle name="Percent 2 10 7" xfId="1900" xr:uid="{00000000-0005-0000-0000-0000C2070000}"/>
    <cellStyle name="Percent 2 10 8" xfId="1901" xr:uid="{00000000-0005-0000-0000-0000C3070000}"/>
    <cellStyle name="Percent 2 10 9" xfId="1902" xr:uid="{00000000-0005-0000-0000-0000C4070000}"/>
    <cellStyle name="Percent 2 11" xfId="957" xr:uid="{00000000-0005-0000-0000-0000C5070000}"/>
    <cellStyle name="Percent 2 11 10" xfId="1903" xr:uid="{00000000-0005-0000-0000-0000C6070000}"/>
    <cellStyle name="Percent 2 11 11" xfId="1904" xr:uid="{00000000-0005-0000-0000-0000C7070000}"/>
    <cellStyle name="Percent 2 11 12" xfId="1905" xr:uid="{00000000-0005-0000-0000-0000C8070000}"/>
    <cellStyle name="Percent 2 11 2" xfId="1906" xr:uid="{00000000-0005-0000-0000-0000C9070000}"/>
    <cellStyle name="Percent 2 11 3" xfId="1907" xr:uid="{00000000-0005-0000-0000-0000CA070000}"/>
    <cellStyle name="Percent 2 11 4" xfId="1908" xr:uid="{00000000-0005-0000-0000-0000CB070000}"/>
    <cellStyle name="Percent 2 11 5" xfId="1909" xr:uid="{00000000-0005-0000-0000-0000CC070000}"/>
    <cellStyle name="Percent 2 11 6" xfId="1910" xr:uid="{00000000-0005-0000-0000-0000CD070000}"/>
    <cellStyle name="Percent 2 11 7" xfId="1911" xr:uid="{00000000-0005-0000-0000-0000CE070000}"/>
    <cellStyle name="Percent 2 11 8" xfId="1912" xr:uid="{00000000-0005-0000-0000-0000CF070000}"/>
    <cellStyle name="Percent 2 11 9" xfId="1913" xr:uid="{00000000-0005-0000-0000-0000D0070000}"/>
    <cellStyle name="Percent 2 12" xfId="958" xr:uid="{00000000-0005-0000-0000-0000D1070000}"/>
    <cellStyle name="Percent 2 12 10" xfId="1914" xr:uid="{00000000-0005-0000-0000-0000D2070000}"/>
    <cellStyle name="Percent 2 12 11" xfId="1915" xr:uid="{00000000-0005-0000-0000-0000D3070000}"/>
    <cellStyle name="Percent 2 12 12" xfId="1916" xr:uid="{00000000-0005-0000-0000-0000D4070000}"/>
    <cellStyle name="Percent 2 12 2" xfId="1917" xr:uid="{00000000-0005-0000-0000-0000D5070000}"/>
    <cellStyle name="Percent 2 12 3" xfId="1918" xr:uid="{00000000-0005-0000-0000-0000D6070000}"/>
    <cellStyle name="Percent 2 12 4" xfId="1919" xr:uid="{00000000-0005-0000-0000-0000D7070000}"/>
    <cellStyle name="Percent 2 12 5" xfId="1920" xr:uid="{00000000-0005-0000-0000-0000D8070000}"/>
    <cellStyle name="Percent 2 12 6" xfId="1921" xr:uid="{00000000-0005-0000-0000-0000D9070000}"/>
    <cellStyle name="Percent 2 12 7" xfId="1922" xr:uid="{00000000-0005-0000-0000-0000DA070000}"/>
    <cellStyle name="Percent 2 12 8" xfId="1923" xr:uid="{00000000-0005-0000-0000-0000DB070000}"/>
    <cellStyle name="Percent 2 12 9" xfId="1924" xr:uid="{00000000-0005-0000-0000-0000DC070000}"/>
    <cellStyle name="Percent 2 13" xfId="959" xr:uid="{00000000-0005-0000-0000-0000DD070000}"/>
    <cellStyle name="Percent 2 13 10" xfId="1925" xr:uid="{00000000-0005-0000-0000-0000DE070000}"/>
    <cellStyle name="Percent 2 13 11" xfId="1926" xr:uid="{00000000-0005-0000-0000-0000DF070000}"/>
    <cellStyle name="Percent 2 13 12" xfId="1927" xr:uid="{00000000-0005-0000-0000-0000E0070000}"/>
    <cellStyle name="Percent 2 13 2" xfId="1928" xr:uid="{00000000-0005-0000-0000-0000E1070000}"/>
    <cellStyle name="Percent 2 13 3" xfId="1929" xr:uid="{00000000-0005-0000-0000-0000E2070000}"/>
    <cellStyle name="Percent 2 13 4" xfId="1930" xr:uid="{00000000-0005-0000-0000-0000E3070000}"/>
    <cellStyle name="Percent 2 13 5" xfId="1931" xr:uid="{00000000-0005-0000-0000-0000E4070000}"/>
    <cellStyle name="Percent 2 13 6" xfId="1932" xr:uid="{00000000-0005-0000-0000-0000E5070000}"/>
    <cellStyle name="Percent 2 13 7" xfId="1933" xr:uid="{00000000-0005-0000-0000-0000E6070000}"/>
    <cellStyle name="Percent 2 13 8" xfId="1934" xr:uid="{00000000-0005-0000-0000-0000E7070000}"/>
    <cellStyle name="Percent 2 13 9" xfId="1935" xr:uid="{00000000-0005-0000-0000-0000E8070000}"/>
    <cellStyle name="Percent 2 14" xfId="960" xr:uid="{00000000-0005-0000-0000-0000E9070000}"/>
    <cellStyle name="Percent 2 14 10" xfId="1936" xr:uid="{00000000-0005-0000-0000-0000EA070000}"/>
    <cellStyle name="Percent 2 14 11" xfId="1937" xr:uid="{00000000-0005-0000-0000-0000EB070000}"/>
    <cellStyle name="Percent 2 14 12" xfId="1938" xr:uid="{00000000-0005-0000-0000-0000EC070000}"/>
    <cellStyle name="Percent 2 14 2" xfId="1939" xr:uid="{00000000-0005-0000-0000-0000ED070000}"/>
    <cellStyle name="Percent 2 14 3" xfId="1940" xr:uid="{00000000-0005-0000-0000-0000EE070000}"/>
    <cellStyle name="Percent 2 14 4" xfId="1941" xr:uid="{00000000-0005-0000-0000-0000EF070000}"/>
    <cellStyle name="Percent 2 14 5" xfId="1942" xr:uid="{00000000-0005-0000-0000-0000F0070000}"/>
    <cellStyle name="Percent 2 14 6" xfId="1943" xr:uid="{00000000-0005-0000-0000-0000F1070000}"/>
    <cellStyle name="Percent 2 14 7" xfId="1944" xr:uid="{00000000-0005-0000-0000-0000F2070000}"/>
    <cellStyle name="Percent 2 14 8" xfId="1945" xr:uid="{00000000-0005-0000-0000-0000F3070000}"/>
    <cellStyle name="Percent 2 14 9" xfId="1946" xr:uid="{00000000-0005-0000-0000-0000F4070000}"/>
    <cellStyle name="Percent 2 15" xfId="961" xr:uid="{00000000-0005-0000-0000-0000F5070000}"/>
    <cellStyle name="Percent 2 15 10" xfId="1947" xr:uid="{00000000-0005-0000-0000-0000F6070000}"/>
    <cellStyle name="Percent 2 15 11" xfId="1948" xr:uid="{00000000-0005-0000-0000-0000F7070000}"/>
    <cellStyle name="Percent 2 15 12" xfId="1949" xr:uid="{00000000-0005-0000-0000-0000F8070000}"/>
    <cellStyle name="Percent 2 15 2" xfId="1950" xr:uid="{00000000-0005-0000-0000-0000F9070000}"/>
    <cellStyle name="Percent 2 15 3" xfId="1951" xr:uid="{00000000-0005-0000-0000-0000FA070000}"/>
    <cellStyle name="Percent 2 15 4" xfId="1952" xr:uid="{00000000-0005-0000-0000-0000FB070000}"/>
    <cellStyle name="Percent 2 15 5" xfId="1953" xr:uid="{00000000-0005-0000-0000-0000FC070000}"/>
    <cellStyle name="Percent 2 15 6" xfId="1954" xr:uid="{00000000-0005-0000-0000-0000FD070000}"/>
    <cellStyle name="Percent 2 15 7" xfId="1955" xr:uid="{00000000-0005-0000-0000-0000FE070000}"/>
    <cellStyle name="Percent 2 15 8" xfId="1956" xr:uid="{00000000-0005-0000-0000-0000FF070000}"/>
    <cellStyle name="Percent 2 15 9" xfId="1957" xr:uid="{00000000-0005-0000-0000-000000080000}"/>
    <cellStyle name="Percent 2 16" xfId="1056" xr:uid="{00000000-0005-0000-0000-000001080000}"/>
    <cellStyle name="Percent 2 16 10" xfId="1958" xr:uid="{00000000-0005-0000-0000-000002080000}"/>
    <cellStyle name="Percent 2 16 11" xfId="1959" xr:uid="{00000000-0005-0000-0000-000003080000}"/>
    <cellStyle name="Percent 2 16 12" xfId="1960" xr:uid="{00000000-0005-0000-0000-000004080000}"/>
    <cellStyle name="Percent 2 16 2" xfId="1961" xr:uid="{00000000-0005-0000-0000-000005080000}"/>
    <cellStyle name="Percent 2 16 3" xfId="1962" xr:uid="{00000000-0005-0000-0000-000006080000}"/>
    <cellStyle name="Percent 2 16 4" xfId="1963" xr:uid="{00000000-0005-0000-0000-000007080000}"/>
    <cellStyle name="Percent 2 16 5" xfId="1964" xr:uid="{00000000-0005-0000-0000-000008080000}"/>
    <cellStyle name="Percent 2 16 6" xfId="1965" xr:uid="{00000000-0005-0000-0000-000009080000}"/>
    <cellStyle name="Percent 2 16 7" xfId="1966" xr:uid="{00000000-0005-0000-0000-00000A080000}"/>
    <cellStyle name="Percent 2 16 8" xfId="1967" xr:uid="{00000000-0005-0000-0000-00000B080000}"/>
    <cellStyle name="Percent 2 16 9" xfId="1968" xr:uid="{00000000-0005-0000-0000-00000C080000}"/>
    <cellStyle name="Percent 2 17" xfId="1057" xr:uid="{00000000-0005-0000-0000-00000D080000}"/>
    <cellStyle name="Percent 2 17 10" xfId="1969" xr:uid="{00000000-0005-0000-0000-00000E080000}"/>
    <cellStyle name="Percent 2 17 11" xfId="1970" xr:uid="{00000000-0005-0000-0000-00000F080000}"/>
    <cellStyle name="Percent 2 17 12" xfId="1971" xr:uid="{00000000-0005-0000-0000-000010080000}"/>
    <cellStyle name="Percent 2 17 2" xfId="1972" xr:uid="{00000000-0005-0000-0000-000011080000}"/>
    <cellStyle name="Percent 2 17 3" xfId="1973" xr:uid="{00000000-0005-0000-0000-000012080000}"/>
    <cellStyle name="Percent 2 17 4" xfId="1974" xr:uid="{00000000-0005-0000-0000-000013080000}"/>
    <cellStyle name="Percent 2 17 5" xfId="1975" xr:uid="{00000000-0005-0000-0000-000014080000}"/>
    <cellStyle name="Percent 2 17 6" xfId="1976" xr:uid="{00000000-0005-0000-0000-000015080000}"/>
    <cellStyle name="Percent 2 17 7" xfId="1977" xr:uid="{00000000-0005-0000-0000-000016080000}"/>
    <cellStyle name="Percent 2 17 8" xfId="1978" xr:uid="{00000000-0005-0000-0000-000017080000}"/>
    <cellStyle name="Percent 2 17 9" xfId="1979" xr:uid="{00000000-0005-0000-0000-000018080000}"/>
    <cellStyle name="Percent 2 18" xfId="1058" xr:uid="{00000000-0005-0000-0000-000019080000}"/>
    <cellStyle name="Percent 2 18 10" xfId="1980" xr:uid="{00000000-0005-0000-0000-00001A080000}"/>
    <cellStyle name="Percent 2 18 11" xfId="1981" xr:uid="{00000000-0005-0000-0000-00001B080000}"/>
    <cellStyle name="Percent 2 18 12" xfId="1982" xr:uid="{00000000-0005-0000-0000-00001C080000}"/>
    <cellStyle name="Percent 2 18 2" xfId="1983" xr:uid="{00000000-0005-0000-0000-00001D080000}"/>
    <cellStyle name="Percent 2 18 3" xfId="1984" xr:uid="{00000000-0005-0000-0000-00001E080000}"/>
    <cellStyle name="Percent 2 18 4" xfId="1985" xr:uid="{00000000-0005-0000-0000-00001F080000}"/>
    <cellStyle name="Percent 2 18 5" xfId="1986" xr:uid="{00000000-0005-0000-0000-000020080000}"/>
    <cellStyle name="Percent 2 18 6" xfId="1987" xr:uid="{00000000-0005-0000-0000-000021080000}"/>
    <cellStyle name="Percent 2 18 7" xfId="1988" xr:uid="{00000000-0005-0000-0000-000022080000}"/>
    <cellStyle name="Percent 2 18 8" xfId="1989" xr:uid="{00000000-0005-0000-0000-000023080000}"/>
    <cellStyle name="Percent 2 18 9" xfId="1990" xr:uid="{00000000-0005-0000-0000-000024080000}"/>
    <cellStyle name="Percent 2 19" xfId="1059" xr:uid="{00000000-0005-0000-0000-000025080000}"/>
    <cellStyle name="Percent 2 19 10" xfId="1991" xr:uid="{00000000-0005-0000-0000-000026080000}"/>
    <cellStyle name="Percent 2 19 11" xfId="1992" xr:uid="{00000000-0005-0000-0000-000027080000}"/>
    <cellStyle name="Percent 2 19 12" xfId="1993" xr:uid="{00000000-0005-0000-0000-000028080000}"/>
    <cellStyle name="Percent 2 19 2" xfId="1994" xr:uid="{00000000-0005-0000-0000-000029080000}"/>
    <cellStyle name="Percent 2 19 3" xfId="1995" xr:uid="{00000000-0005-0000-0000-00002A080000}"/>
    <cellStyle name="Percent 2 19 4" xfId="1996" xr:uid="{00000000-0005-0000-0000-00002B080000}"/>
    <cellStyle name="Percent 2 19 5" xfId="1997" xr:uid="{00000000-0005-0000-0000-00002C080000}"/>
    <cellStyle name="Percent 2 19 6" xfId="1998" xr:uid="{00000000-0005-0000-0000-00002D080000}"/>
    <cellStyle name="Percent 2 19 7" xfId="1999" xr:uid="{00000000-0005-0000-0000-00002E080000}"/>
    <cellStyle name="Percent 2 19 8" xfId="2000" xr:uid="{00000000-0005-0000-0000-00002F080000}"/>
    <cellStyle name="Percent 2 19 9" xfId="2001" xr:uid="{00000000-0005-0000-0000-000030080000}"/>
    <cellStyle name="Percent 2 2" xfId="58" xr:uid="{00000000-0005-0000-0000-000031080000}"/>
    <cellStyle name="Percent 2 2 10" xfId="2002" xr:uid="{00000000-0005-0000-0000-000032080000}"/>
    <cellStyle name="Percent 2 2 11" xfId="2003" xr:uid="{00000000-0005-0000-0000-000033080000}"/>
    <cellStyle name="Percent 2 2 12" xfId="2004" xr:uid="{00000000-0005-0000-0000-000034080000}"/>
    <cellStyle name="Percent 2 2 13" xfId="2005" xr:uid="{00000000-0005-0000-0000-000035080000}"/>
    <cellStyle name="Percent 2 2 14" xfId="2006" xr:uid="{00000000-0005-0000-0000-000036080000}"/>
    <cellStyle name="Percent 2 2 15" xfId="2007" xr:uid="{00000000-0005-0000-0000-000037080000}"/>
    <cellStyle name="Percent 2 2 16" xfId="2008" xr:uid="{00000000-0005-0000-0000-000038080000}"/>
    <cellStyle name="Percent 2 2 17" xfId="2009" xr:uid="{00000000-0005-0000-0000-000039080000}"/>
    <cellStyle name="Percent 2 2 18" xfId="2010" xr:uid="{00000000-0005-0000-0000-00003A080000}"/>
    <cellStyle name="Percent 2 2 19" xfId="2011" xr:uid="{00000000-0005-0000-0000-00003B080000}"/>
    <cellStyle name="Percent 2 2 2" xfId="68" xr:uid="{00000000-0005-0000-0000-00003C080000}"/>
    <cellStyle name="Percent 2 2 2 10" xfId="2013" xr:uid="{00000000-0005-0000-0000-00003D080000}"/>
    <cellStyle name="Percent 2 2 2 11" xfId="2014" xr:uid="{00000000-0005-0000-0000-00003E080000}"/>
    <cellStyle name="Percent 2 2 2 12" xfId="2015" xr:uid="{00000000-0005-0000-0000-00003F080000}"/>
    <cellStyle name="Percent 2 2 2 13" xfId="2016" xr:uid="{00000000-0005-0000-0000-000040080000}"/>
    <cellStyle name="Percent 2 2 2 14" xfId="2017" xr:uid="{00000000-0005-0000-0000-000041080000}"/>
    <cellStyle name="Percent 2 2 2 15" xfId="2018" xr:uid="{00000000-0005-0000-0000-000042080000}"/>
    <cellStyle name="Percent 2 2 2 16" xfId="2012" xr:uid="{00000000-0005-0000-0000-000043080000}"/>
    <cellStyle name="Percent 2 2 2 2" xfId="2019" xr:uid="{00000000-0005-0000-0000-000044080000}"/>
    <cellStyle name="Percent 2 2 2 2 2" xfId="2020" xr:uid="{00000000-0005-0000-0000-000045080000}"/>
    <cellStyle name="Percent 2 2 2 2 3" xfId="2021" xr:uid="{00000000-0005-0000-0000-000046080000}"/>
    <cellStyle name="Percent 2 2 2 2 4" xfId="2022" xr:uid="{00000000-0005-0000-0000-000047080000}"/>
    <cellStyle name="Percent 2 2 2 2 5" xfId="2023" xr:uid="{00000000-0005-0000-0000-000048080000}"/>
    <cellStyle name="Percent 2 2 2 2 6" xfId="2024" xr:uid="{00000000-0005-0000-0000-000049080000}"/>
    <cellStyle name="Percent 2 2 2 3" xfId="2025" xr:uid="{00000000-0005-0000-0000-00004A080000}"/>
    <cellStyle name="Percent 2 2 2 4" xfId="2026" xr:uid="{00000000-0005-0000-0000-00004B080000}"/>
    <cellStyle name="Percent 2 2 2 5" xfId="2027" xr:uid="{00000000-0005-0000-0000-00004C080000}"/>
    <cellStyle name="Percent 2 2 2 6" xfId="2028" xr:uid="{00000000-0005-0000-0000-00004D080000}"/>
    <cellStyle name="Percent 2 2 2 7" xfId="2029" xr:uid="{00000000-0005-0000-0000-00004E080000}"/>
    <cellStyle name="Percent 2 2 2 8" xfId="2030" xr:uid="{00000000-0005-0000-0000-00004F080000}"/>
    <cellStyle name="Percent 2 2 2 9" xfId="2031" xr:uid="{00000000-0005-0000-0000-000050080000}"/>
    <cellStyle name="Percent 2 2 20" xfId="2032" xr:uid="{00000000-0005-0000-0000-000051080000}"/>
    <cellStyle name="Percent 2 2 21" xfId="2033" xr:uid="{00000000-0005-0000-0000-000052080000}"/>
    <cellStyle name="Percent 2 2 22" xfId="91" xr:uid="{00000000-0005-0000-0000-000053080000}"/>
    <cellStyle name="Percent 2 2 3" xfId="2034" xr:uid="{00000000-0005-0000-0000-000054080000}"/>
    <cellStyle name="Percent 2 2 4" xfId="2035" xr:uid="{00000000-0005-0000-0000-000055080000}"/>
    <cellStyle name="Percent 2 2 5" xfId="2036" xr:uid="{00000000-0005-0000-0000-000056080000}"/>
    <cellStyle name="Percent 2 2 6" xfId="2037" xr:uid="{00000000-0005-0000-0000-000057080000}"/>
    <cellStyle name="Percent 2 2 7" xfId="2038" xr:uid="{00000000-0005-0000-0000-000058080000}"/>
    <cellStyle name="Percent 2 2 8" xfId="2039" xr:uid="{00000000-0005-0000-0000-000059080000}"/>
    <cellStyle name="Percent 2 2 9" xfId="2040" xr:uid="{00000000-0005-0000-0000-00005A080000}"/>
    <cellStyle name="Percent 2 20" xfId="1060" xr:uid="{00000000-0005-0000-0000-00005B080000}"/>
    <cellStyle name="Percent 2 20 10" xfId="2041" xr:uid="{00000000-0005-0000-0000-00005C080000}"/>
    <cellStyle name="Percent 2 20 11" xfId="2042" xr:uid="{00000000-0005-0000-0000-00005D080000}"/>
    <cellStyle name="Percent 2 20 12" xfId="2043" xr:uid="{00000000-0005-0000-0000-00005E080000}"/>
    <cellStyle name="Percent 2 20 2" xfId="2044" xr:uid="{00000000-0005-0000-0000-00005F080000}"/>
    <cellStyle name="Percent 2 20 3" xfId="2045" xr:uid="{00000000-0005-0000-0000-000060080000}"/>
    <cellStyle name="Percent 2 20 4" xfId="2046" xr:uid="{00000000-0005-0000-0000-000061080000}"/>
    <cellStyle name="Percent 2 20 5" xfId="2047" xr:uid="{00000000-0005-0000-0000-000062080000}"/>
    <cellStyle name="Percent 2 20 6" xfId="2048" xr:uid="{00000000-0005-0000-0000-000063080000}"/>
    <cellStyle name="Percent 2 20 7" xfId="2049" xr:uid="{00000000-0005-0000-0000-000064080000}"/>
    <cellStyle name="Percent 2 20 8" xfId="2050" xr:uid="{00000000-0005-0000-0000-000065080000}"/>
    <cellStyle name="Percent 2 20 9" xfId="2051" xr:uid="{00000000-0005-0000-0000-000066080000}"/>
    <cellStyle name="Percent 2 21" xfId="1061" xr:uid="{00000000-0005-0000-0000-000067080000}"/>
    <cellStyle name="Percent 2 21 10" xfId="2052" xr:uid="{00000000-0005-0000-0000-000068080000}"/>
    <cellStyle name="Percent 2 21 11" xfId="2053" xr:uid="{00000000-0005-0000-0000-000069080000}"/>
    <cellStyle name="Percent 2 21 12" xfId="2054" xr:uid="{00000000-0005-0000-0000-00006A080000}"/>
    <cellStyle name="Percent 2 21 2" xfId="2055" xr:uid="{00000000-0005-0000-0000-00006B080000}"/>
    <cellStyle name="Percent 2 21 3" xfId="2056" xr:uid="{00000000-0005-0000-0000-00006C080000}"/>
    <cellStyle name="Percent 2 21 4" xfId="2057" xr:uid="{00000000-0005-0000-0000-00006D080000}"/>
    <cellStyle name="Percent 2 21 5" xfId="2058" xr:uid="{00000000-0005-0000-0000-00006E080000}"/>
    <cellStyle name="Percent 2 21 6" xfId="2059" xr:uid="{00000000-0005-0000-0000-00006F080000}"/>
    <cellStyle name="Percent 2 21 7" xfId="2060" xr:uid="{00000000-0005-0000-0000-000070080000}"/>
    <cellStyle name="Percent 2 21 8" xfId="2061" xr:uid="{00000000-0005-0000-0000-000071080000}"/>
    <cellStyle name="Percent 2 21 9" xfId="2062" xr:uid="{00000000-0005-0000-0000-000072080000}"/>
    <cellStyle name="Percent 2 22" xfId="1062" xr:uid="{00000000-0005-0000-0000-000073080000}"/>
    <cellStyle name="Percent 2 22 2" xfId="2063" xr:uid="{00000000-0005-0000-0000-000074080000}"/>
    <cellStyle name="Percent 2 22 3" xfId="2064" xr:uid="{00000000-0005-0000-0000-000075080000}"/>
    <cellStyle name="Percent 2 22 4" xfId="2065" xr:uid="{00000000-0005-0000-0000-000076080000}"/>
    <cellStyle name="Percent 2 22 5" xfId="2066" xr:uid="{00000000-0005-0000-0000-000077080000}"/>
    <cellStyle name="Percent 2 22 6" xfId="2067" xr:uid="{00000000-0005-0000-0000-000078080000}"/>
    <cellStyle name="Percent 2 23" xfId="1063" xr:uid="{00000000-0005-0000-0000-000079080000}"/>
    <cellStyle name="Percent 2 23 2" xfId="2068" xr:uid="{00000000-0005-0000-0000-00007A080000}"/>
    <cellStyle name="Percent 2 23 3" xfId="2069" xr:uid="{00000000-0005-0000-0000-00007B080000}"/>
    <cellStyle name="Percent 2 23 4" xfId="2070" xr:uid="{00000000-0005-0000-0000-00007C080000}"/>
    <cellStyle name="Percent 2 23 5" xfId="2071" xr:uid="{00000000-0005-0000-0000-00007D080000}"/>
    <cellStyle name="Percent 2 23 6" xfId="2072" xr:uid="{00000000-0005-0000-0000-00007E080000}"/>
    <cellStyle name="Percent 2 24" xfId="2073" xr:uid="{00000000-0005-0000-0000-00007F080000}"/>
    <cellStyle name="Percent 2 24 2" xfId="2074" xr:uid="{00000000-0005-0000-0000-000080080000}"/>
    <cellStyle name="Percent 2 24 3" xfId="2075" xr:uid="{00000000-0005-0000-0000-000081080000}"/>
    <cellStyle name="Percent 2 24 4" xfId="2076" xr:uid="{00000000-0005-0000-0000-000082080000}"/>
    <cellStyle name="Percent 2 24 5" xfId="2077" xr:uid="{00000000-0005-0000-0000-000083080000}"/>
    <cellStyle name="Percent 2 24 6" xfId="2078" xr:uid="{00000000-0005-0000-0000-000084080000}"/>
    <cellStyle name="Percent 2 25" xfId="2079" xr:uid="{00000000-0005-0000-0000-000085080000}"/>
    <cellStyle name="Percent 2 25 2" xfId="2080" xr:uid="{00000000-0005-0000-0000-000086080000}"/>
    <cellStyle name="Percent 2 25 3" xfId="2081" xr:uid="{00000000-0005-0000-0000-000087080000}"/>
    <cellStyle name="Percent 2 25 4" xfId="2082" xr:uid="{00000000-0005-0000-0000-000088080000}"/>
    <cellStyle name="Percent 2 25 5" xfId="2083" xr:uid="{00000000-0005-0000-0000-000089080000}"/>
    <cellStyle name="Percent 2 25 6" xfId="2084" xr:uid="{00000000-0005-0000-0000-00008A080000}"/>
    <cellStyle name="Percent 2 26" xfId="2085" xr:uid="{00000000-0005-0000-0000-00008B080000}"/>
    <cellStyle name="Percent 2 26 2" xfId="2086" xr:uid="{00000000-0005-0000-0000-00008C080000}"/>
    <cellStyle name="Percent 2 26 3" xfId="2087" xr:uid="{00000000-0005-0000-0000-00008D080000}"/>
    <cellStyle name="Percent 2 26 4" xfId="2088" xr:uid="{00000000-0005-0000-0000-00008E080000}"/>
    <cellStyle name="Percent 2 26 5" xfId="2089" xr:uid="{00000000-0005-0000-0000-00008F080000}"/>
    <cellStyle name="Percent 2 26 6" xfId="2090" xr:uid="{00000000-0005-0000-0000-000090080000}"/>
    <cellStyle name="Percent 2 27" xfId="2091" xr:uid="{00000000-0005-0000-0000-000091080000}"/>
    <cellStyle name="Percent 2 27 2" xfId="2092" xr:uid="{00000000-0005-0000-0000-000092080000}"/>
    <cellStyle name="Percent 2 27 3" xfId="2093" xr:uid="{00000000-0005-0000-0000-000093080000}"/>
    <cellStyle name="Percent 2 27 4" xfId="2094" xr:uid="{00000000-0005-0000-0000-000094080000}"/>
    <cellStyle name="Percent 2 27 5" xfId="2095" xr:uid="{00000000-0005-0000-0000-000095080000}"/>
    <cellStyle name="Percent 2 27 6" xfId="2096" xr:uid="{00000000-0005-0000-0000-000096080000}"/>
    <cellStyle name="Percent 2 28" xfId="2097" xr:uid="{00000000-0005-0000-0000-000097080000}"/>
    <cellStyle name="Percent 2 29" xfId="2098" xr:uid="{00000000-0005-0000-0000-000098080000}"/>
    <cellStyle name="Percent 2 3" xfId="62" xr:uid="{00000000-0005-0000-0000-000099080000}"/>
    <cellStyle name="Percent 2 3 10" xfId="2099" xr:uid="{00000000-0005-0000-0000-00009A080000}"/>
    <cellStyle name="Percent 2 3 11" xfId="2100" xr:uid="{00000000-0005-0000-0000-00009B080000}"/>
    <cellStyle name="Percent 2 3 12" xfId="2101" xr:uid="{00000000-0005-0000-0000-00009C080000}"/>
    <cellStyle name="Percent 2 3 13" xfId="962" xr:uid="{00000000-0005-0000-0000-00009D080000}"/>
    <cellStyle name="Percent 2 3 2" xfId="2102" xr:uid="{00000000-0005-0000-0000-00009E080000}"/>
    <cellStyle name="Percent 2 3 3" xfId="2103" xr:uid="{00000000-0005-0000-0000-00009F080000}"/>
    <cellStyle name="Percent 2 3 4" xfId="2104" xr:uid="{00000000-0005-0000-0000-0000A0080000}"/>
    <cellStyle name="Percent 2 3 5" xfId="2105" xr:uid="{00000000-0005-0000-0000-0000A1080000}"/>
    <cellStyle name="Percent 2 3 6" xfId="2106" xr:uid="{00000000-0005-0000-0000-0000A2080000}"/>
    <cellStyle name="Percent 2 3 7" xfId="2107" xr:uid="{00000000-0005-0000-0000-0000A3080000}"/>
    <cellStyle name="Percent 2 3 8" xfId="2108" xr:uid="{00000000-0005-0000-0000-0000A4080000}"/>
    <cellStyle name="Percent 2 3 9" xfId="2109" xr:uid="{00000000-0005-0000-0000-0000A5080000}"/>
    <cellStyle name="Percent 2 30" xfId="2110" xr:uid="{00000000-0005-0000-0000-0000A6080000}"/>
    <cellStyle name="Percent 2 31" xfId="2111" xr:uid="{00000000-0005-0000-0000-0000A7080000}"/>
    <cellStyle name="Percent 2 32" xfId="2112" xr:uid="{00000000-0005-0000-0000-0000A8080000}"/>
    <cellStyle name="Percent 2 33" xfId="2113" xr:uid="{00000000-0005-0000-0000-0000A9080000}"/>
    <cellStyle name="Percent 2 34" xfId="2114" xr:uid="{00000000-0005-0000-0000-0000AA080000}"/>
    <cellStyle name="Percent 2 35" xfId="2115" xr:uid="{00000000-0005-0000-0000-0000AB080000}"/>
    <cellStyle name="Percent 2 36" xfId="2116" xr:uid="{00000000-0005-0000-0000-0000AC080000}"/>
    <cellStyle name="Percent 2 37" xfId="2117" xr:uid="{00000000-0005-0000-0000-0000AD080000}"/>
    <cellStyle name="Percent 2 38" xfId="2118" xr:uid="{00000000-0005-0000-0000-0000AE080000}"/>
    <cellStyle name="Percent 2 39" xfId="2119" xr:uid="{00000000-0005-0000-0000-0000AF080000}"/>
    <cellStyle name="Percent 2 4" xfId="963" xr:uid="{00000000-0005-0000-0000-0000B0080000}"/>
    <cellStyle name="Percent 2 4 10" xfId="2120" xr:uid="{00000000-0005-0000-0000-0000B1080000}"/>
    <cellStyle name="Percent 2 4 11" xfId="2121" xr:uid="{00000000-0005-0000-0000-0000B2080000}"/>
    <cellStyle name="Percent 2 4 12" xfId="2122" xr:uid="{00000000-0005-0000-0000-0000B3080000}"/>
    <cellStyle name="Percent 2 4 2" xfId="2123" xr:uid="{00000000-0005-0000-0000-0000B4080000}"/>
    <cellStyle name="Percent 2 4 3" xfId="2124" xr:uid="{00000000-0005-0000-0000-0000B5080000}"/>
    <cellStyle name="Percent 2 4 4" xfId="2125" xr:uid="{00000000-0005-0000-0000-0000B6080000}"/>
    <cellStyle name="Percent 2 4 5" xfId="2126" xr:uid="{00000000-0005-0000-0000-0000B7080000}"/>
    <cellStyle name="Percent 2 4 6" xfId="2127" xr:uid="{00000000-0005-0000-0000-0000B8080000}"/>
    <cellStyle name="Percent 2 4 7" xfId="2128" xr:uid="{00000000-0005-0000-0000-0000B9080000}"/>
    <cellStyle name="Percent 2 4 8" xfId="2129" xr:uid="{00000000-0005-0000-0000-0000BA080000}"/>
    <cellStyle name="Percent 2 4 9" xfId="2130" xr:uid="{00000000-0005-0000-0000-0000BB080000}"/>
    <cellStyle name="Percent 2 40" xfId="90" xr:uid="{00000000-0005-0000-0000-0000BC080000}"/>
    <cellStyle name="Percent 2 5" xfId="964" xr:uid="{00000000-0005-0000-0000-0000BD080000}"/>
    <cellStyle name="Percent 2 5 10" xfId="2131" xr:uid="{00000000-0005-0000-0000-0000BE080000}"/>
    <cellStyle name="Percent 2 5 11" xfId="2132" xr:uid="{00000000-0005-0000-0000-0000BF080000}"/>
    <cellStyle name="Percent 2 5 12" xfId="2133" xr:uid="{00000000-0005-0000-0000-0000C0080000}"/>
    <cellStyle name="Percent 2 5 2" xfId="2134" xr:uid="{00000000-0005-0000-0000-0000C1080000}"/>
    <cellStyle name="Percent 2 5 3" xfId="2135" xr:uid="{00000000-0005-0000-0000-0000C2080000}"/>
    <cellStyle name="Percent 2 5 4" xfId="2136" xr:uid="{00000000-0005-0000-0000-0000C3080000}"/>
    <cellStyle name="Percent 2 5 5" xfId="2137" xr:uid="{00000000-0005-0000-0000-0000C4080000}"/>
    <cellStyle name="Percent 2 5 6" xfId="2138" xr:uid="{00000000-0005-0000-0000-0000C5080000}"/>
    <cellStyle name="Percent 2 5 7" xfId="2139" xr:uid="{00000000-0005-0000-0000-0000C6080000}"/>
    <cellStyle name="Percent 2 5 8" xfId="2140" xr:uid="{00000000-0005-0000-0000-0000C7080000}"/>
    <cellStyle name="Percent 2 5 9" xfId="2141" xr:uid="{00000000-0005-0000-0000-0000C8080000}"/>
    <cellStyle name="Percent 2 6" xfId="965" xr:uid="{00000000-0005-0000-0000-0000C9080000}"/>
    <cellStyle name="Percent 2 6 10" xfId="2142" xr:uid="{00000000-0005-0000-0000-0000CA080000}"/>
    <cellStyle name="Percent 2 6 11" xfId="2143" xr:uid="{00000000-0005-0000-0000-0000CB080000}"/>
    <cellStyle name="Percent 2 6 12" xfId="2144" xr:uid="{00000000-0005-0000-0000-0000CC080000}"/>
    <cellStyle name="Percent 2 6 2" xfId="2145" xr:uid="{00000000-0005-0000-0000-0000CD080000}"/>
    <cellStyle name="Percent 2 6 3" xfId="2146" xr:uid="{00000000-0005-0000-0000-0000CE080000}"/>
    <cellStyle name="Percent 2 6 4" xfId="2147" xr:uid="{00000000-0005-0000-0000-0000CF080000}"/>
    <cellStyle name="Percent 2 6 5" xfId="2148" xr:uid="{00000000-0005-0000-0000-0000D0080000}"/>
    <cellStyle name="Percent 2 6 6" xfId="2149" xr:uid="{00000000-0005-0000-0000-0000D1080000}"/>
    <cellStyle name="Percent 2 6 7" xfId="2150" xr:uid="{00000000-0005-0000-0000-0000D2080000}"/>
    <cellStyle name="Percent 2 6 8" xfId="2151" xr:uid="{00000000-0005-0000-0000-0000D3080000}"/>
    <cellStyle name="Percent 2 6 9" xfId="2152" xr:uid="{00000000-0005-0000-0000-0000D4080000}"/>
    <cellStyle name="Percent 2 7" xfId="966" xr:uid="{00000000-0005-0000-0000-0000D5080000}"/>
    <cellStyle name="Percent 2 7 10" xfId="2153" xr:uid="{00000000-0005-0000-0000-0000D6080000}"/>
    <cellStyle name="Percent 2 7 11" xfId="2154" xr:uid="{00000000-0005-0000-0000-0000D7080000}"/>
    <cellStyle name="Percent 2 7 12" xfId="2155" xr:uid="{00000000-0005-0000-0000-0000D8080000}"/>
    <cellStyle name="Percent 2 7 2" xfId="2156" xr:uid="{00000000-0005-0000-0000-0000D9080000}"/>
    <cellStyle name="Percent 2 7 3" xfId="2157" xr:uid="{00000000-0005-0000-0000-0000DA080000}"/>
    <cellStyle name="Percent 2 7 4" xfId="2158" xr:uid="{00000000-0005-0000-0000-0000DB080000}"/>
    <cellStyle name="Percent 2 7 5" xfId="2159" xr:uid="{00000000-0005-0000-0000-0000DC080000}"/>
    <cellStyle name="Percent 2 7 6" xfId="2160" xr:uid="{00000000-0005-0000-0000-0000DD080000}"/>
    <cellStyle name="Percent 2 7 7" xfId="2161" xr:uid="{00000000-0005-0000-0000-0000DE080000}"/>
    <cellStyle name="Percent 2 7 8" xfId="2162" xr:uid="{00000000-0005-0000-0000-0000DF080000}"/>
    <cellStyle name="Percent 2 7 9" xfId="2163" xr:uid="{00000000-0005-0000-0000-0000E0080000}"/>
    <cellStyle name="Percent 2 8" xfId="967" xr:uid="{00000000-0005-0000-0000-0000E1080000}"/>
    <cellStyle name="Percent 2 8 10" xfId="2164" xr:uid="{00000000-0005-0000-0000-0000E2080000}"/>
    <cellStyle name="Percent 2 8 11" xfId="2165" xr:uid="{00000000-0005-0000-0000-0000E3080000}"/>
    <cellStyle name="Percent 2 8 12" xfId="2166" xr:uid="{00000000-0005-0000-0000-0000E4080000}"/>
    <cellStyle name="Percent 2 8 2" xfId="2167" xr:uid="{00000000-0005-0000-0000-0000E5080000}"/>
    <cellStyle name="Percent 2 8 3" xfId="2168" xr:uid="{00000000-0005-0000-0000-0000E6080000}"/>
    <cellStyle name="Percent 2 8 4" xfId="2169" xr:uid="{00000000-0005-0000-0000-0000E7080000}"/>
    <cellStyle name="Percent 2 8 5" xfId="2170" xr:uid="{00000000-0005-0000-0000-0000E8080000}"/>
    <cellStyle name="Percent 2 8 6" xfId="2171" xr:uid="{00000000-0005-0000-0000-0000E9080000}"/>
    <cellStyle name="Percent 2 8 7" xfId="2172" xr:uid="{00000000-0005-0000-0000-0000EA080000}"/>
    <cellStyle name="Percent 2 8 8" xfId="2173" xr:uid="{00000000-0005-0000-0000-0000EB080000}"/>
    <cellStyle name="Percent 2 8 9" xfId="2174" xr:uid="{00000000-0005-0000-0000-0000EC080000}"/>
    <cellStyle name="Percent 2 9" xfId="968" xr:uid="{00000000-0005-0000-0000-0000ED080000}"/>
    <cellStyle name="Percent 2 9 10" xfId="2175" xr:uid="{00000000-0005-0000-0000-0000EE080000}"/>
    <cellStyle name="Percent 2 9 11" xfId="2176" xr:uid="{00000000-0005-0000-0000-0000EF080000}"/>
    <cellStyle name="Percent 2 9 12" xfId="2177" xr:uid="{00000000-0005-0000-0000-0000F0080000}"/>
    <cellStyle name="Percent 2 9 2" xfId="2178" xr:uid="{00000000-0005-0000-0000-0000F1080000}"/>
    <cellStyle name="Percent 2 9 3" xfId="2179" xr:uid="{00000000-0005-0000-0000-0000F2080000}"/>
    <cellStyle name="Percent 2 9 4" xfId="2180" xr:uid="{00000000-0005-0000-0000-0000F3080000}"/>
    <cellStyle name="Percent 2 9 5" xfId="2181" xr:uid="{00000000-0005-0000-0000-0000F4080000}"/>
    <cellStyle name="Percent 2 9 6" xfId="2182" xr:uid="{00000000-0005-0000-0000-0000F5080000}"/>
    <cellStyle name="Percent 2 9 7" xfId="2183" xr:uid="{00000000-0005-0000-0000-0000F6080000}"/>
    <cellStyle name="Percent 2 9 8" xfId="2184" xr:uid="{00000000-0005-0000-0000-0000F7080000}"/>
    <cellStyle name="Percent 2 9 9" xfId="2185" xr:uid="{00000000-0005-0000-0000-0000F8080000}"/>
    <cellStyle name="Percent 27" xfId="2186" xr:uid="{00000000-0005-0000-0000-0000F9080000}"/>
    <cellStyle name="Percent 28" xfId="2187" xr:uid="{00000000-0005-0000-0000-0000FA080000}"/>
    <cellStyle name="Percent 3" xfId="66" xr:uid="{00000000-0005-0000-0000-0000FB080000}"/>
    <cellStyle name="Percent 3 10" xfId="2188" xr:uid="{00000000-0005-0000-0000-0000FC080000}"/>
    <cellStyle name="Percent 3 11" xfId="2189" xr:uid="{00000000-0005-0000-0000-0000FD080000}"/>
    <cellStyle name="Percent 3 12" xfId="2190" xr:uid="{00000000-0005-0000-0000-0000FE080000}"/>
    <cellStyle name="Percent 3 13" xfId="92" xr:uid="{00000000-0005-0000-0000-0000FF080000}"/>
    <cellStyle name="Percent 3 2" xfId="102" xr:uid="{00000000-0005-0000-0000-000000090000}"/>
    <cellStyle name="Percent 3 3" xfId="2191" xr:uid="{00000000-0005-0000-0000-000001090000}"/>
    <cellStyle name="Percent 3 4" xfId="2192" xr:uid="{00000000-0005-0000-0000-000002090000}"/>
    <cellStyle name="Percent 3 5" xfId="2193" xr:uid="{00000000-0005-0000-0000-000003090000}"/>
    <cellStyle name="Percent 3 6" xfId="2194" xr:uid="{00000000-0005-0000-0000-000004090000}"/>
    <cellStyle name="Percent 3 7" xfId="2195" xr:uid="{00000000-0005-0000-0000-000005090000}"/>
    <cellStyle name="Percent 3 8" xfId="2196" xr:uid="{00000000-0005-0000-0000-000006090000}"/>
    <cellStyle name="Percent 3 9" xfId="2197" xr:uid="{00000000-0005-0000-0000-000007090000}"/>
    <cellStyle name="Percent 30" xfId="2198" xr:uid="{00000000-0005-0000-0000-000008090000}"/>
    <cellStyle name="Percent 31" xfId="2199" xr:uid="{00000000-0005-0000-0000-000009090000}"/>
    <cellStyle name="Percent 4" xfId="70" xr:uid="{00000000-0005-0000-0000-00000A090000}"/>
    <cellStyle name="Percent 4 2" xfId="93" xr:uid="{00000000-0005-0000-0000-00000B090000}"/>
    <cellStyle name="Percent 5" xfId="83" xr:uid="{00000000-0005-0000-0000-00000C090000}"/>
    <cellStyle name="Percent 6" xfId="969" xr:uid="{00000000-0005-0000-0000-00000D090000}"/>
    <cellStyle name="Percent 7" xfId="970" xr:uid="{00000000-0005-0000-0000-00000E090000}"/>
    <cellStyle name="Percent 8" xfId="2426" xr:uid="{00000000-0005-0000-0000-00000F090000}"/>
    <cellStyle name="Percent 9" xfId="2427" xr:uid="{00000000-0005-0000-0000-000010090000}"/>
    <cellStyle name="Percent 9 2" xfId="2382" xr:uid="{00000000-0005-0000-0000-000011090000}"/>
    <cellStyle name="PSChar" xfId="1084" xr:uid="{00000000-0005-0000-0000-000012090000}"/>
    <cellStyle name="PSDate" xfId="1085" xr:uid="{00000000-0005-0000-0000-000013090000}"/>
    <cellStyle name="PSDec" xfId="1086" xr:uid="{00000000-0005-0000-0000-000014090000}"/>
    <cellStyle name="PSHeading" xfId="1087" xr:uid="{00000000-0005-0000-0000-000015090000}"/>
    <cellStyle name="PSInt" xfId="1088" xr:uid="{00000000-0005-0000-0000-000016090000}"/>
    <cellStyle name="PSSpacer" xfId="1089" xr:uid="{00000000-0005-0000-0000-000017090000}"/>
    <cellStyle name="s_HeaderLine" xfId="1090" xr:uid="{00000000-0005-0000-0000-000018090000}"/>
    <cellStyle name="s_PurpleHeader" xfId="1091" xr:uid="{00000000-0005-0000-0000-000019090000}"/>
    <cellStyle name="s_TotalBackground" xfId="1092" xr:uid="{00000000-0005-0000-0000-00001A090000}"/>
    <cellStyle name="semestre" xfId="2200" xr:uid="{00000000-0005-0000-0000-00001B090000}"/>
    <cellStyle name="Style 21" xfId="94" xr:uid="{00000000-0005-0000-0000-00001C090000}"/>
    <cellStyle name="Style 22" xfId="95" xr:uid="{00000000-0005-0000-0000-00001D090000}"/>
    <cellStyle name="Style 23" xfId="96" xr:uid="{00000000-0005-0000-0000-00001E090000}"/>
    <cellStyle name="Style 24" xfId="97" xr:uid="{00000000-0005-0000-0000-00001F090000}"/>
    <cellStyle name="Style 25" xfId="98" xr:uid="{00000000-0005-0000-0000-000020090000}"/>
    <cellStyle name="Style 26" xfId="99" xr:uid="{00000000-0005-0000-0000-000021090000}"/>
    <cellStyle name="STYLE1" xfId="1099" xr:uid="{00000000-0005-0000-0000-000022090000}"/>
    <cellStyle name="STYLE2" xfId="1100" xr:uid="{00000000-0005-0000-0000-000023090000}"/>
    <cellStyle name="STYLE3" xfId="1101" xr:uid="{00000000-0005-0000-0000-000024090000}"/>
    <cellStyle name="STYLE4" xfId="1102" xr:uid="{00000000-0005-0000-0000-000025090000}"/>
    <cellStyle name="STYLE5" xfId="1103" xr:uid="{00000000-0005-0000-0000-000026090000}"/>
    <cellStyle name="STYLE6" xfId="1104" xr:uid="{00000000-0005-0000-0000-000027090000}"/>
    <cellStyle name="Technical" xfId="2428" xr:uid="{00000000-0005-0000-0000-000028090000}"/>
    <cellStyle name="tête chapitre" xfId="2201" xr:uid="{00000000-0005-0000-0000-000029090000}"/>
    <cellStyle name="Text Heading" xfId="100" xr:uid="{00000000-0005-0000-0000-00002A090000}"/>
    <cellStyle name="Title" xfId="5" builtinId="15" customBuiltin="1"/>
    <cellStyle name="Title 10" xfId="971" xr:uid="{00000000-0005-0000-0000-00002C090000}"/>
    <cellStyle name="Title 11" xfId="972" xr:uid="{00000000-0005-0000-0000-00002D090000}"/>
    <cellStyle name="Title 2" xfId="973" xr:uid="{00000000-0005-0000-0000-00002E090000}"/>
    <cellStyle name="Title 2 2" xfId="974" xr:uid="{00000000-0005-0000-0000-00002F090000}"/>
    <cellStyle name="Title 2 3" xfId="975" xr:uid="{00000000-0005-0000-0000-000030090000}"/>
    <cellStyle name="Title 2 4" xfId="976" xr:uid="{00000000-0005-0000-0000-000031090000}"/>
    <cellStyle name="Title 2 5" xfId="977" xr:uid="{00000000-0005-0000-0000-000032090000}"/>
    <cellStyle name="Title 2 6" xfId="978" xr:uid="{00000000-0005-0000-0000-000033090000}"/>
    <cellStyle name="Title 3" xfId="979" xr:uid="{00000000-0005-0000-0000-000034090000}"/>
    <cellStyle name="Title 3 2" xfId="980" xr:uid="{00000000-0005-0000-0000-000035090000}"/>
    <cellStyle name="Title 3 3" xfId="981" xr:uid="{00000000-0005-0000-0000-000036090000}"/>
    <cellStyle name="Title 3 4" xfId="982" xr:uid="{00000000-0005-0000-0000-000037090000}"/>
    <cellStyle name="Title 3 5" xfId="983" xr:uid="{00000000-0005-0000-0000-000038090000}"/>
    <cellStyle name="Title 3 6" xfId="984" xr:uid="{00000000-0005-0000-0000-000039090000}"/>
    <cellStyle name="Title 4" xfId="985" xr:uid="{00000000-0005-0000-0000-00003A090000}"/>
    <cellStyle name="Title 5" xfId="986" xr:uid="{00000000-0005-0000-0000-00003B090000}"/>
    <cellStyle name="Title 6" xfId="987" xr:uid="{00000000-0005-0000-0000-00003C090000}"/>
    <cellStyle name="Title 7" xfId="988" xr:uid="{00000000-0005-0000-0000-00003D090000}"/>
    <cellStyle name="Title 8" xfId="989" xr:uid="{00000000-0005-0000-0000-00003E090000}"/>
    <cellStyle name="Title 9" xfId="990" xr:uid="{00000000-0005-0000-0000-00003F090000}"/>
    <cellStyle name="titre" xfId="2202" xr:uid="{00000000-0005-0000-0000-000040090000}"/>
    <cellStyle name="Total" xfId="21" builtinId="25" customBuiltin="1"/>
    <cellStyle name="Total 10" xfId="991" xr:uid="{00000000-0005-0000-0000-000042090000}"/>
    <cellStyle name="Total 10 2" xfId="2203" xr:uid="{00000000-0005-0000-0000-000043090000}"/>
    <cellStyle name="Total 11" xfId="992" xr:uid="{00000000-0005-0000-0000-000044090000}"/>
    <cellStyle name="Total 11 2" xfId="2204" xr:uid="{00000000-0005-0000-0000-000045090000}"/>
    <cellStyle name="Total 2" xfId="993" xr:uid="{00000000-0005-0000-0000-000046090000}"/>
    <cellStyle name="Total 2 2" xfId="994" xr:uid="{00000000-0005-0000-0000-000047090000}"/>
    <cellStyle name="Total 2 2 2" xfId="2205" xr:uid="{00000000-0005-0000-0000-000048090000}"/>
    <cellStyle name="Total 2 3" xfId="995" xr:uid="{00000000-0005-0000-0000-000049090000}"/>
    <cellStyle name="Total 2 3 2" xfId="2206" xr:uid="{00000000-0005-0000-0000-00004A090000}"/>
    <cellStyle name="Total 2 4" xfId="996" xr:uid="{00000000-0005-0000-0000-00004B090000}"/>
    <cellStyle name="Total 2 4 2" xfId="2207" xr:uid="{00000000-0005-0000-0000-00004C090000}"/>
    <cellStyle name="Total 2 5" xfId="997" xr:uid="{00000000-0005-0000-0000-00004D090000}"/>
    <cellStyle name="Total 2 5 2" xfId="2208" xr:uid="{00000000-0005-0000-0000-00004E090000}"/>
    <cellStyle name="Total 2 6" xfId="998" xr:uid="{00000000-0005-0000-0000-00004F090000}"/>
    <cellStyle name="Total 2 6 2" xfId="2209" xr:uid="{00000000-0005-0000-0000-000050090000}"/>
    <cellStyle name="Total 2 7" xfId="2210" xr:uid="{00000000-0005-0000-0000-000051090000}"/>
    <cellStyle name="Total 3" xfId="999" xr:uid="{00000000-0005-0000-0000-000052090000}"/>
    <cellStyle name="Total 3 2" xfId="1000" xr:uid="{00000000-0005-0000-0000-000053090000}"/>
    <cellStyle name="Total 3 2 2" xfId="2211" xr:uid="{00000000-0005-0000-0000-000054090000}"/>
    <cellStyle name="Total 3 3" xfId="1001" xr:uid="{00000000-0005-0000-0000-000055090000}"/>
    <cellStyle name="Total 3 3 2" xfId="2212" xr:uid="{00000000-0005-0000-0000-000056090000}"/>
    <cellStyle name="Total 3 4" xfId="1002" xr:uid="{00000000-0005-0000-0000-000057090000}"/>
    <cellStyle name="Total 3 4 2" xfId="2213" xr:uid="{00000000-0005-0000-0000-000058090000}"/>
    <cellStyle name="Total 3 5" xfId="1003" xr:uid="{00000000-0005-0000-0000-000059090000}"/>
    <cellStyle name="Total 3 5 2" xfId="2214" xr:uid="{00000000-0005-0000-0000-00005A090000}"/>
    <cellStyle name="Total 3 6" xfId="1004" xr:uid="{00000000-0005-0000-0000-00005B090000}"/>
    <cellStyle name="Total 3 6 2" xfId="2215" xr:uid="{00000000-0005-0000-0000-00005C090000}"/>
    <cellStyle name="Total 3 7" xfId="2216" xr:uid="{00000000-0005-0000-0000-00005D090000}"/>
    <cellStyle name="Total 4" xfId="1005" xr:uid="{00000000-0005-0000-0000-00005E090000}"/>
    <cellStyle name="Total 4 2" xfId="2217" xr:uid="{00000000-0005-0000-0000-00005F090000}"/>
    <cellStyle name="Total 5" xfId="1006" xr:uid="{00000000-0005-0000-0000-000060090000}"/>
    <cellStyle name="Total 5 2" xfId="2218" xr:uid="{00000000-0005-0000-0000-000061090000}"/>
    <cellStyle name="Total 6" xfId="1007" xr:uid="{00000000-0005-0000-0000-000062090000}"/>
    <cellStyle name="Total 6 2" xfId="2219" xr:uid="{00000000-0005-0000-0000-000063090000}"/>
    <cellStyle name="Total 7" xfId="1008" xr:uid="{00000000-0005-0000-0000-000064090000}"/>
    <cellStyle name="Total 7 2" xfId="2220" xr:uid="{00000000-0005-0000-0000-000065090000}"/>
    <cellStyle name="Total 8" xfId="1009" xr:uid="{00000000-0005-0000-0000-000066090000}"/>
    <cellStyle name="Total 8 2" xfId="2221" xr:uid="{00000000-0005-0000-0000-000067090000}"/>
    <cellStyle name="Total 9" xfId="1010" xr:uid="{00000000-0005-0000-0000-000068090000}"/>
    <cellStyle name="Total 9 2" xfId="2222" xr:uid="{00000000-0005-0000-0000-000069090000}"/>
    <cellStyle name="Warning Text" xfId="18" builtinId="11" customBuiltin="1"/>
    <cellStyle name="Warning Text 10" xfId="1011" xr:uid="{00000000-0005-0000-0000-00006B090000}"/>
    <cellStyle name="Warning Text 11" xfId="1012" xr:uid="{00000000-0005-0000-0000-00006C090000}"/>
    <cellStyle name="Warning Text 2" xfId="1013" xr:uid="{00000000-0005-0000-0000-00006D090000}"/>
    <cellStyle name="Warning Text 2 2" xfId="1014" xr:uid="{00000000-0005-0000-0000-00006E090000}"/>
    <cellStyle name="Warning Text 2 3" xfId="1015" xr:uid="{00000000-0005-0000-0000-00006F090000}"/>
    <cellStyle name="Warning Text 2 4" xfId="1016" xr:uid="{00000000-0005-0000-0000-000070090000}"/>
    <cellStyle name="Warning Text 2 5" xfId="1017" xr:uid="{00000000-0005-0000-0000-000071090000}"/>
    <cellStyle name="Warning Text 2 6" xfId="1018" xr:uid="{00000000-0005-0000-0000-000072090000}"/>
    <cellStyle name="Warning Text 3" xfId="1019" xr:uid="{00000000-0005-0000-0000-000073090000}"/>
    <cellStyle name="Warning Text 3 2" xfId="1020" xr:uid="{00000000-0005-0000-0000-000074090000}"/>
    <cellStyle name="Warning Text 3 3" xfId="1021" xr:uid="{00000000-0005-0000-0000-000075090000}"/>
    <cellStyle name="Warning Text 3 4" xfId="1022" xr:uid="{00000000-0005-0000-0000-000076090000}"/>
    <cellStyle name="Warning Text 3 5" xfId="1023" xr:uid="{00000000-0005-0000-0000-000077090000}"/>
    <cellStyle name="Warning Text 3 6" xfId="1024" xr:uid="{00000000-0005-0000-0000-000078090000}"/>
    <cellStyle name="Warning Text 4" xfId="1025" xr:uid="{00000000-0005-0000-0000-000079090000}"/>
    <cellStyle name="Warning Text 5" xfId="1026" xr:uid="{00000000-0005-0000-0000-00007A090000}"/>
    <cellStyle name="Warning Text 6" xfId="1027" xr:uid="{00000000-0005-0000-0000-00007B090000}"/>
    <cellStyle name="Warning Text 7" xfId="1028" xr:uid="{00000000-0005-0000-0000-00007C090000}"/>
    <cellStyle name="Warning Text 8" xfId="1029" xr:uid="{00000000-0005-0000-0000-00007D090000}"/>
    <cellStyle name="Warning Text 9" xfId="1030" xr:uid="{00000000-0005-0000-0000-00007E0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Social security and welfare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comparisons'!$B$5</c:f>
              <c:strCache>
                <c:ptCount val="1"/>
                <c:pt idx="0">
                  <c:v>2017 Nat</c:v>
                </c:pt>
              </c:strCache>
            </c:strRef>
          </c:tx>
          <c:spPr>
            <a:ln w="28575" cap="rnd">
              <a:solidFill>
                <a:schemeClr val="accent1"/>
              </a:solidFill>
              <a:prstDash val="dash"/>
              <a:round/>
            </a:ln>
            <a:effectLst/>
          </c:spPr>
          <c:marker>
            <c:symbol val="none"/>
          </c:marker>
          <c:cat>
            <c:numRef>
              <c:f>'Budget comparisons'!$C$3:$I$3</c:f>
              <c:numCache>
                <c:formatCode>General</c:formatCode>
                <c:ptCount val="7"/>
                <c:pt idx="0">
                  <c:v>2017</c:v>
                </c:pt>
                <c:pt idx="1">
                  <c:v>2018</c:v>
                </c:pt>
                <c:pt idx="2">
                  <c:v>2019</c:v>
                </c:pt>
                <c:pt idx="3">
                  <c:v>2020</c:v>
                </c:pt>
                <c:pt idx="4">
                  <c:v>2021</c:v>
                </c:pt>
                <c:pt idx="5">
                  <c:v>2022</c:v>
                </c:pt>
                <c:pt idx="6">
                  <c:v>2023</c:v>
                </c:pt>
              </c:numCache>
            </c:numRef>
          </c:cat>
          <c:val>
            <c:numRef>
              <c:f>'Budget comparisons'!$C$5:$I$5</c:f>
              <c:numCache>
                <c:formatCode>0</c:formatCode>
                <c:ptCount val="7"/>
                <c:pt idx="0">
                  <c:v>5353.2888281214282</c:v>
                </c:pt>
                <c:pt idx="1">
                  <c:v>5368.8107665540883</c:v>
                </c:pt>
                <c:pt idx="2">
                  <c:v>5459.6153724934129</c:v>
                </c:pt>
                <c:pt idx="3">
                  <c:v>5449.9311036969711</c:v>
                </c:pt>
                <c:pt idx="4">
                  <c:v>5456.8132242281217</c:v>
                </c:pt>
              </c:numCache>
            </c:numRef>
          </c:val>
          <c:smooth val="0"/>
          <c:extLst>
            <c:ext xmlns:c16="http://schemas.microsoft.com/office/drawing/2014/chart" uri="{C3380CC4-5D6E-409C-BE32-E72D297353CC}">
              <c16:uniqueId val="{00000001-EDB7-48D8-AF25-2E6268617F71}"/>
            </c:ext>
          </c:extLst>
        </c:ser>
        <c:ser>
          <c:idx val="2"/>
          <c:order val="1"/>
          <c:tx>
            <c:strRef>
              <c:f>'Budget comparisons'!$B$6</c:f>
              <c:strCache>
                <c:ptCount val="1"/>
                <c:pt idx="0">
                  <c:v>2018 Lab</c:v>
                </c:pt>
              </c:strCache>
            </c:strRef>
          </c:tx>
          <c:spPr>
            <a:ln w="28575" cap="rnd">
              <a:solidFill>
                <a:srgbClr val="FF0000"/>
              </a:solidFill>
              <a:prstDash val="dash"/>
              <a:round/>
            </a:ln>
            <a:effectLst/>
          </c:spPr>
          <c:marker>
            <c:symbol val="none"/>
          </c:marker>
          <c:cat>
            <c:numRef>
              <c:f>'Budget comparisons'!$C$3:$I$3</c:f>
              <c:numCache>
                <c:formatCode>General</c:formatCode>
                <c:ptCount val="7"/>
                <c:pt idx="0">
                  <c:v>2017</c:v>
                </c:pt>
                <c:pt idx="1">
                  <c:v>2018</c:v>
                </c:pt>
                <c:pt idx="2">
                  <c:v>2019</c:v>
                </c:pt>
                <c:pt idx="3">
                  <c:v>2020</c:v>
                </c:pt>
                <c:pt idx="4">
                  <c:v>2021</c:v>
                </c:pt>
                <c:pt idx="5">
                  <c:v>2022</c:v>
                </c:pt>
                <c:pt idx="6">
                  <c:v>2023</c:v>
                </c:pt>
              </c:numCache>
            </c:numRef>
          </c:cat>
          <c:val>
            <c:numRef>
              <c:f>'Budget comparisons'!$C$6:$I$6</c:f>
              <c:numCache>
                <c:formatCode>0</c:formatCode>
                <c:ptCount val="7"/>
                <c:pt idx="1">
                  <c:v>5343.8030907788352</c:v>
                </c:pt>
                <c:pt idx="2">
                  <c:v>5755.915161772612</c:v>
                </c:pt>
                <c:pt idx="3">
                  <c:v>5794.9065721208208</c:v>
                </c:pt>
                <c:pt idx="4">
                  <c:v>5844.6014655865865</c:v>
                </c:pt>
                <c:pt idx="5">
                  <c:v>5923.7425959970515</c:v>
                </c:pt>
              </c:numCache>
            </c:numRef>
          </c:val>
          <c:smooth val="0"/>
          <c:extLst>
            <c:ext xmlns:c16="http://schemas.microsoft.com/office/drawing/2014/chart" uri="{C3380CC4-5D6E-409C-BE32-E72D297353CC}">
              <c16:uniqueId val="{00000002-EDB7-48D8-AF25-2E6268617F71}"/>
            </c:ext>
          </c:extLst>
        </c:ser>
        <c:ser>
          <c:idx val="3"/>
          <c:order val="2"/>
          <c:tx>
            <c:strRef>
              <c:f>'Budget comparisons'!$B$7</c:f>
              <c:strCache>
                <c:ptCount val="1"/>
                <c:pt idx="0">
                  <c:v>2019 Lab</c:v>
                </c:pt>
              </c:strCache>
            </c:strRef>
          </c:tx>
          <c:spPr>
            <a:ln w="28575" cap="rnd">
              <a:solidFill>
                <a:srgbClr val="FF0000"/>
              </a:solidFill>
              <a:prstDash val="solid"/>
              <a:round/>
            </a:ln>
            <a:effectLst/>
          </c:spPr>
          <c:marker>
            <c:symbol val="none"/>
          </c:marker>
          <c:cat>
            <c:numRef>
              <c:f>'Budget comparisons'!$C$3:$I$3</c:f>
              <c:numCache>
                <c:formatCode>General</c:formatCode>
                <c:ptCount val="7"/>
                <c:pt idx="0">
                  <c:v>2017</c:v>
                </c:pt>
                <c:pt idx="1">
                  <c:v>2018</c:v>
                </c:pt>
                <c:pt idx="2">
                  <c:v>2019</c:v>
                </c:pt>
                <c:pt idx="3">
                  <c:v>2020</c:v>
                </c:pt>
                <c:pt idx="4">
                  <c:v>2021</c:v>
                </c:pt>
                <c:pt idx="5">
                  <c:v>2022</c:v>
                </c:pt>
                <c:pt idx="6">
                  <c:v>2023</c:v>
                </c:pt>
              </c:numCache>
            </c:numRef>
          </c:cat>
          <c:val>
            <c:numRef>
              <c:f>'Budget comparisons'!$C$7:$I$7</c:f>
              <c:numCache>
                <c:formatCode>0</c:formatCode>
                <c:ptCount val="7"/>
                <c:pt idx="2">
                  <c:v>5757.5560507028185</c:v>
                </c:pt>
                <c:pt idx="3">
                  <c:v>5957.5747582357635</c:v>
                </c:pt>
                <c:pt idx="4">
                  <c:v>6059.5705268004176</c:v>
                </c:pt>
                <c:pt idx="5">
                  <c:v>6141.0692064943532</c:v>
                </c:pt>
                <c:pt idx="6">
                  <c:v>6190.8743809339621</c:v>
                </c:pt>
              </c:numCache>
            </c:numRef>
          </c:val>
          <c:smooth val="0"/>
          <c:extLst>
            <c:ext xmlns:c16="http://schemas.microsoft.com/office/drawing/2014/chart" uri="{C3380CC4-5D6E-409C-BE32-E72D297353CC}">
              <c16:uniqueId val="{00000003-EDB7-48D8-AF25-2E6268617F71}"/>
            </c:ext>
          </c:extLst>
        </c:ser>
        <c:dLbls>
          <c:showLegendKey val="0"/>
          <c:showVal val="0"/>
          <c:showCatName val="0"/>
          <c:showSerName val="0"/>
          <c:showPercent val="0"/>
          <c:showBubbleSize val="0"/>
        </c:dLbls>
        <c:smooth val="0"/>
        <c:axId val="1847787952"/>
        <c:axId val="-2122611568"/>
      </c:lineChart>
      <c:catAx>
        <c:axId val="18477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611568"/>
        <c:crosses val="autoZero"/>
        <c:auto val="1"/>
        <c:lblAlgn val="ctr"/>
        <c:lblOffset val="100"/>
        <c:noMultiLvlLbl val="0"/>
      </c:catAx>
      <c:valAx>
        <c:axId val="-2122611568"/>
        <c:scaling>
          <c:orientation val="minMax"/>
          <c:min val="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87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Primary services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comparisons'!$B$50</c:f>
              <c:strCache>
                <c:ptCount val="1"/>
                <c:pt idx="0">
                  <c:v>2017 Nat</c:v>
                </c:pt>
              </c:strCache>
            </c:strRef>
          </c:tx>
          <c:spPr>
            <a:ln w="28575" cap="rnd">
              <a:solidFill>
                <a:schemeClr val="accent1"/>
              </a:solidFill>
              <a:prstDash val="dash"/>
              <a:round/>
            </a:ln>
            <a:effectLst/>
          </c:spPr>
          <c:marker>
            <c:symbol val="none"/>
          </c:marker>
          <c:cat>
            <c:numRef>
              <c:f>'Budget comparisons'!$C$48:$I$48</c:f>
              <c:numCache>
                <c:formatCode>General</c:formatCode>
                <c:ptCount val="7"/>
                <c:pt idx="0">
                  <c:v>2017</c:v>
                </c:pt>
                <c:pt idx="1">
                  <c:v>2018</c:v>
                </c:pt>
                <c:pt idx="2">
                  <c:v>2019</c:v>
                </c:pt>
                <c:pt idx="3">
                  <c:v>2020</c:v>
                </c:pt>
                <c:pt idx="4">
                  <c:v>2021</c:v>
                </c:pt>
                <c:pt idx="5">
                  <c:v>2022</c:v>
                </c:pt>
                <c:pt idx="6">
                  <c:v>2023</c:v>
                </c:pt>
              </c:numCache>
            </c:numRef>
          </c:cat>
          <c:val>
            <c:numRef>
              <c:f>'Budget comparisons'!$C$50:$I$50</c:f>
              <c:numCache>
                <c:formatCode>0</c:formatCode>
                <c:ptCount val="7"/>
                <c:pt idx="0">
                  <c:v>149.95909153067208</c:v>
                </c:pt>
                <c:pt idx="1">
                  <c:v>147.25104902261796</c:v>
                </c:pt>
                <c:pt idx="2">
                  <c:v>136.91776129279393</c:v>
                </c:pt>
                <c:pt idx="3">
                  <c:v>134.94988567709819</c:v>
                </c:pt>
                <c:pt idx="4">
                  <c:v>132.79686450083119</c:v>
                </c:pt>
              </c:numCache>
            </c:numRef>
          </c:val>
          <c:smooth val="0"/>
          <c:extLst>
            <c:ext xmlns:c16="http://schemas.microsoft.com/office/drawing/2014/chart" uri="{C3380CC4-5D6E-409C-BE32-E72D297353CC}">
              <c16:uniqueId val="{00000001-C248-414F-813C-180E51F9D6C9}"/>
            </c:ext>
          </c:extLst>
        </c:ser>
        <c:ser>
          <c:idx val="2"/>
          <c:order val="1"/>
          <c:tx>
            <c:strRef>
              <c:f>'Budget comparisons'!$B$51</c:f>
              <c:strCache>
                <c:ptCount val="1"/>
                <c:pt idx="0">
                  <c:v>2018 Lab</c:v>
                </c:pt>
              </c:strCache>
            </c:strRef>
          </c:tx>
          <c:spPr>
            <a:ln w="28575" cap="rnd">
              <a:solidFill>
                <a:srgbClr val="FF0000"/>
              </a:solidFill>
              <a:prstDash val="dash"/>
              <a:round/>
            </a:ln>
            <a:effectLst/>
          </c:spPr>
          <c:marker>
            <c:symbol val="none"/>
          </c:marker>
          <c:cat>
            <c:numRef>
              <c:f>'Budget comparisons'!$C$48:$I$48</c:f>
              <c:numCache>
                <c:formatCode>General</c:formatCode>
                <c:ptCount val="7"/>
                <c:pt idx="0">
                  <c:v>2017</c:v>
                </c:pt>
                <c:pt idx="1">
                  <c:v>2018</c:v>
                </c:pt>
                <c:pt idx="2">
                  <c:v>2019</c:v>
                </c:pt>
                <c:pt idx="3">
                  <c:v>2020</c:v>
                </c:pt>
                <c:pt idx="4">
                  <c:v>2021</c:v>
                </c:pt>
                <c:pt idx="5">
                  <c:v>2022</c:v>
                </c:pt>
                <c:pt idx="6">
                  <c:v>2023</c:v>
                </c:pt>
              </c:numCache>
            </c:numRef>
          </c:cat>
          <c:val>
            <c:numRef>
              <c:f>'Budget comparisons'!$C$51:$I$51</c:f>
              <c:numCache>
                <c:formatCode>0</c:formatCode>
                <c:ptCount val="7"/>
                <c:pt idx="1">
                  <c:v>173.83891106335074</c:v>
                </c:pt>
                <c:pt idx="2">
                  <c:v>149.21647244423411</c:v>
                </c:pt>
                <c:pt idx="3">
                  <c:v>147.27876677158332</c:v>
                </c:pt>
                <c:pt idx="4">
                  <c:v>142.35083754318302</c:v>
                </c:pt>
                <c:pt idx="5">
                  <c:v>133.70502104733291</c:v>
                </c:pt>
              </c:numCache>
            </c:numRef>
          </c:val>
          <c:smooth val="0"/>
          <c:extLst>
            <c:ext xmlns:c16="http://schemas.microsoft.com/office/drawing/2014/chart" uri="{C3380CC4-5D6E-409C-BE32-E72D297353CC}">
              <c16:uniqueId val="{00000002-C248-414F-813C-180E51F9D6C9}"/>
            </c:ext>
          </c:extLst>
        </c:ser>
        <c:ser>
          <c:idx val="3"/>
          <c:order val="2"/>
          <c:tx>
            <c:strRef>
              <c:f>'Budget comparisons'!$B$52</c:f>
              <c:strCache>
                <c:ptCount val="1"/>
                <c:pt idx="0">
                  <c:v>2019 Lab</c:v>
                </c:pt>
              </c:strCache>
            </c:strRef>
          </c:tx>
          <c:spPr>
            <a:ln w="28575" cap="rnd">
              <a:solidFill>
                <a:srgbClr val="FF0000"/>
              </a:solidFill>
              <a:prstDash val="solid"/>
              <a:round/>
            </a:ln>
            <a:effectLst/>
          </c:spPr>
          <c:marker>
            <c:symbol val="none"/>
          </c:marker>
          <c:cat>
            <c:numRef>
              <c:f>'Budget comparisons'!$C$48:$I$48</c:f>
              <c:numCache>
                <c:formatCode>General</c:formatCode>
                <c:ptCount val="7"/>
                <c:pt idx="0">
                  <c:v>2017</c:v>
                </c:pt>
                <c:pt idx="1">
                  <c:v>2018</c:v>
                </c:pt>
                <c:pt idx="2">
                  <c:v>2019</c:v>
                </c:pt>
                <c:pt idx="3">
                  <c:v>2020</c:v>
                </c:pt>
                <c:pt idx="4">
                  <c:v>2021</c:v>
                </c:pt>
                <c:pt idx="5">
                  <c:v>2022</c:v>
                </c:pt>
                <c:pt idx="6">
                  <c:v>2023</c:v>
                </c:pt>
              </c:numCache>
            </c:numRef>
          </c:cat>
          <c:val>
            <c:numRef>
              <c:f>'Budget comparisons'!$C$52:$I$52</c:f>
              <c:numCache>
                <c:formatCode>0</c:formatCode>
                <c:ptCount val="7"/>
                <c:pt idx="2">
                  <c:v>215.33435155020169</c:v>
                </c:pt>
                <c:pt idx="3">
                  <c:v>199.40909978458654</c:v>
                </c:pt>
                <c:pt idx="4">
                  <c:v>167.99271535774994</c:v>
                </c:pt>
                <c:pt idx="5">
                  <c:v>134.94274524970655</c:v>
                </c:pt>
                <c:pt idx="6">
                  <c:v>142.04741639799019</c:v>
                </c:pt>
              </c:numCache>
            </c:numRef>
          </c:val>
          <c:smooth val="0"/>
          <c:extLst>
            <c:ext xmlns:c16="http://schemas.microsoft.com/office/drawing/2014/chart" uri="{C3380CC4-5D6E-409C-BE32-E72D297353CC}">
              <c16:uniqueId val="{00000003-C248-414F-813C-180E51F9D6C9}"/>
            </c:ext>
          </c:extLst>
        </c:ser>
        <c:dLbls>
          <c:showLegendKey val="0"/>
          <c:showVal val="0"/>
          <c:showCatName val="0"/>
          <c:showSerName val="0"/>
          <c:showPercent val="0"/>
          <c:showBubbleSize val="0"/>
        </c:dLbls>
        <c:smooth val="0"/>
        <c:axId val="1832979776"/>
        <c:axId val="1832983152"/>
      </c:lineChart>
      <c:catAx>
        <c:axId val="183297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983152"/>
        <c:crosses val="autoZero"/>
        <c:auto val="1"/>
        <c:lblAlgn val="ctr"/>
        <c:lblOffset val="100"/>
        <c:noMultiLvlLbl val="0"/>
      </c:catAx>
      <c:valAx>
        <c:axId val="1832983152"/>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979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a:t>Housing and community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comparisons'!$B$55</c:f>
              <c:strCache>
                <c:ptCount val="1"/>
                <c:pt idx="0">
                  <c:v>2017 Nat</c:v>
                </c:pt>
              </c:strCache>
            </c:strRef>
          </c:tx>
          <c:spPr>
            <a:ln w="28575" cap="rnd">
              <a:solidFill>
                <a:schemeClr val="accent1"/>
              </a:solidFill>
              <a:prstDash val="dash"/>
              <a:round/>
            </a:ln>
            <a:effectLst/>
          </c:spPr>
          <c:marker>
            <c:symbol val="none"/>
          </c:marker>
          <c:cat>
            <c:numRef>
              <c:f>'Budget comparisons'!$C$53:$I$53</c:f>
              <c:numCache>
                <c:formatCode>General</c:formatCode>
                <c:ptCount val="7"/>
                <c:pt idx="0">
                  <c:v>2017</c:v>
                </c:pt>
                <c:pt idx="1">
                  <c:v>2018</c:v>
                </c:pt>
                <c:pt idx="2">
                  <c:v>2019</c:v>
                </c:pt>
                <c:pt idx="3">
                  <c:v>2020</c:v>
                </c:pt>
                <c:pt idx="4">
                  <c:v>2021</c:v>
                </c:pt>
                <c:pt idx="5">
                  <c:v>2022</c:v>
                </c:pt>
                <c:pt idx="6">
                  <c:v>2023</c:v>
                </c:pt>
              </c:numCache>
            </c:numRef>
          </c:cat>
          <c:val>
            <c:numRef>
              <c:f>'Budget comparisons'!$C$55:$I$55</c:f>
              <c:numCache>
                <c:formatCode>0</c:formatCode>
                <c:ptCount val="7"/>
                <c:pt idx="0">
                  <c:v>134.38795641177833</c:v>
                </c:pt>
                <c:pt idx="1">
                  <c:v>107.03715075222597</c:v>
                </c:pt>
                <c:pt idx="2">
                  <c:v>113.62111639640531</c:v>
                </c:pt>
                <c:pt idx="3">
                  <c:v>106.09159256028198</c:v>
                </c:pt>
                <c:pt idx="4">
                  <c:v>109.94070640078233</c:v>
                </c:pt>
              </c:numCache>
            </c:numRef>
          </c:val>
          <c:smooth val="0"/>
          <c:extLst>
            <c:ext xmlns:c16="http://schemas.microsoft.com/office/drawing/2014/chart" uri="{C3380CC4-5D6E-409C-BE32-E72D297353CC}">
              <c16:uniqueId val="{00000001-A0E5-45A3-8FCA-2CAE8C3D211F}"/>
            </c:ext>
          </c:extLst>
        </c:ser>
        <c:ser>
          <c:idx val="2"/>
          <c:order val="1"/>
          <c:tx>
            <c:strRef>
              <c:f>'Budget comparisons'!$B$56</c:f>
              <c:strCache>
                <c:ptCount val="1"/>
                <c:pt idx="0">
                  <c:v>2018 Lab</c:v>
                </c:pt>
              </c:strCache>
            </c:strRef>
          </c:tx>
          <c:spPr>
            <a:ln w="28575" cap="rnd">
              <a:solidFill>
                <a:srgbClr val="FF0000"/>
              </a:solidFill>
              <a:prstDash val="dash"/>
              <a:round/>
            </a:ln>
            <a:effectLst/>
          </c:spPr>
          <c:marker>
            <c:symbol val="none"/>
          </c:marker>
          <c:cat>
            <c:numRef>
              <c:f>'Budget comparisons'!$C$53:$I$53</c:f>
              <c:numCache>
                <c:formatCode>General</c:formatCode>
                <c:ptCount val="7"/>
                <c:pt idx="0">
                  <c:v>2017</c:v>
                </c:pt>
                <c:pt idx="1">
                  <c:v>2018</c:v>
                </c:pt>
                <c:pt idx="2">
                  <c:v>2019</c:v>
                </c:pt>
                <c:pt idx="3">
                  <c:v>2020</c:v>
                </c:pt>
                <c:pt idx="4">
                  <c:v>2021</c:v>
                </c:pt>
                <c:pt idx="5">
                  <c:v>2022</c:v>
                </c:pt>
                <c:pt idx="6">
                  <c:v>2023</c:v>
                </c:pt>
              </c:numCache>
            </c:numRef>
          </c:cat>
          <c:val>
            <c:numRef>
              <c:f>'Budget comparisons'!$C$56:$I$56</c:f>
              <c:numCache>
                <c:formatCode>0</c:formatCode>
                <c:ptCount val="7"/>
                <c:pt idx="1">
                  <c:v>122.98843516528503</c:v>
                </c:pt>
                <c:pt idx="2">
                  <c:v>173.86461313222998</c:v>
                </c:pt>
                <c:pt idx="3">
                  <c:v>121.31333757892254</c:v>
                </c:pt>
                <c:pt idx="4">
                  <c:v>123.90291285196605</c:v>
                </c:pt>
                <c:pt idx="5">
                  <c:v>130.57537288115537</c:v>
                </c:pt>
              </c:numCache>
            </c:numRef>
          </c:val>
          <c:smooth val="0"/>
          <c:extLst>
            <c:ext xmlns:c16="http://schemas.microsoft.com/office/drawing/2014/chart" uri="{C3380CC4-5D6E-409C-BE32-E72D297353CC}">
              <c16:uniqueId val="{00000002-A0E5-45A3-8FCA-2CAE8C3D211F}"/>
            </c:ext>
          </c:extLst>
        </c:ser>
        <c:ser>
          <c:idx val="3"/>
          <c:order val="2"/>
          <c:tx>
            <c:strRef>
              <c:f>'Budget comparisons'!$B$57</c:f>
              <c:strCache>
                <c:ptCount val="1"/>
                <c:pt idx="0">
                  <c:v>2019 Lab</c:v>
                </c:pt>
              </c:strCache>
            </c:strRef>
          </c:tx>
          <c:spPr>
            <a:ln w="28575" cap="rnd">
              <a:solidFill>
                <a:srgbClr val="FF0000"/>
              </a:solidFill>
              <a:prstDash val="solid"/>
              <a:round/>
            </a:ln>
            <a:effectLst/>
          </c:spPr>
          <c:marker>
            <c:symbol val="none"/>
          </c:marker>
          <c:cat>
            <c:numRef>
              <c:f>'Budget comparisons'!$C$53:$I$53</c:f>
              <c:numCache>
                <c:formatCode>General</c:formatCode>
                <c:ptCount val="7"/>
                <c:pt idx="0">
                  <c:v>2017</c:v>
                </c:pt>
                <c:pt idx="1">
                  <c:v>2018</c:v>
                </c:pt>
                <c:pt idx="2">
                  <c:v>2019</c:v>
                </c:pt>
                <c:pt idx="3">
                  <c:v>2020</c:v>
                </c:pt>
                <c:pt idx="4">
                  <c:v>2021</c:v>
                </c:pt>
                <c:pt idx="5">
                  <c:v>2022</c:v>
                </c:pt>
                <c:pt idx="6">
                  <c:v>2023</c:v>
                </c:pt>
              </c:numCache>
            </c:numRef>
          </c:cat>
          <c:val>
            <c:numRef>
              <c:f>'Budget comparisons'!$C$57:$I$57</c:f>
              <c:numCache>
                <c:formatCode>0</c:formatCode>
                <c:ptCount val="7"/>
                <c:pt idx="2">
                  <c:v>139.8186540257729</c:v>
                </c:pt>
                <c:pt idx="3">
                  <c:v>172.49062514855808</c:v>
                </c:pt>
                <c:pt idx="4">
                  <c:v>271.2202480095043</c:v>
                </c:pt>
                <c:pt idx="5">
                  <c:v>282.87525196736937</c:v>
                </c:pt>
                <c:pt idx="6">
                  <c:v>258.20995646358807</c:v>
                </c:pt>
              </c:numCache>
            </c:numRef>
          </c:val>
          <c:smooth val="0"/>
          <c:extLst>
            <c:ext xmlns:c16="http://schemas.microsoft.com/office/drawing/2014/chart" uri="{C3380CC4-5D6E-409C-BE32-E72D297353CC}">
              <c16:uniqueId val="{00000003-A0E5-45A3-8FCA-2CAE8C3D211F}"/>
            </c:ext>
          </c:extLst>
        </c:ser>
        <c:dLbls>
          <c:showLegendKey val="0"/>
          <c:showVal val="0"/>
          <c:showCatName val="0"/>
          <c:showSerName val="0"/>
          <c:showPercent val="0"/>
          <c:showBubbleSize val="0"/>
        </c:dLbls>
        <c:smooth val="0"/>
        <c:axId val="1852302240"/>
        <c:axId val="1852305616"/>
      </c:lineChart>
      <c:catAx>
        <c:axId val="185230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2305616"/>
        <c:crosses val="autoZero"/>
        <c:auto val="1"/>
        <c:lblAlgn val="ctr"/>
        <c:lblOffset val="100"/>
        <c:noMultiLvlLbl val="0"/>
      </c:catAx>
      <c:valAx>
        <c:axId val="1852305616"/>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230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Environmental protection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comparisons'!$B$60</c:f>
              <c:strCache>
                <c:ptCount val="1"/>
                <c:pt idx="0">
                  <c:v>2017 Nat</c:v>
                </c:pt>
              </c:strCache>
            </c:strRef>
          </c:tx>
          <c:spPr>
            <a:ln w="28575" cap="rnd">
              <a:solidFill>
                <a:schemeClr val="accent1"/>
              </a:solidFill>
              <a:prstDash val="dash"/>
              <a:round/>
            </a:ln>
            <a:effectLst/>
          </c:spPr>
          <c:marker>
            <c:symbol val="none"/>
          </c:marker>
          <c:cat>
            <c:numRef>
              <c:f>'Budget comparisons'!$C$58:$I$58</c:f>
              <c:numCache>
                <c:formatCode>General</c:formatCode>
                <c:ptCount val="7"/>
                <c:pt idx="0">
                  <c:v>2017</c:v>
                </c:pt>
                <c:pt idx="1">
                  <c:v>2018</c:v>
                </c:pt>
                <c:pt idx="2">
                  <c:v>2019</c:v>
                </c:pt>
                <c:pt idx="3">
                  <c:v>2020</c:v>
                </c:pt>
                <c:pt idx="4">
                  <c:v>2021</c:v>
                </c:pt>
                <c:pt idx="5">
                  <c:v>2022</c:v>
                </c:pt>
                <c:pt idx="6">
                  <c:v>2023</c:v>
                </c:pt>
              </c:numCache>
            </c:numRef>
          </c:cat>
          <c:val>
            <c:numRef>
              <c:f>'Budget comparisons'!$C$60:$I$60</c:f>
              <c:numCache>
                <c:formatCode>0</c:formatCode>
                <c:ptCount val="7"/>
                <c:pt idx="0">
                  <c:v>187.46466732448917</c:v>
                </c:pt>
                <c:pt idx="1">
                  <c:v>205.58694094770237</c:v>
                </c:pt>
                <c:pt idx="2">
                  <c:v>189.02841580362644</c:v>
                </c:pt>
                <c:pt idx="3">
                  <c:v>198.74322071343681</c:v>
                </c:pt>
                <c:pt idx="4">
                  <c:v>197.95880688466528</c:v>
                </c:pt>
              </c:numCache>
            </c:numRef>
          </c:val>
          <c:smooth val="0"/>
          <c:extLst>
            <c:ext xmlns:c16="http://schemas.microsoft.com/office/drawing/2014/chart" uri="{C3380CC4-5D6E-409C-BE32-E72D297353CC}">
              <c16:uniqueId val="{00000001-92C8-4245-9198-2BA1393EC72A}"/>
            </c:ext>
          </c:extLst>
        </c:ser>
        <c:ser>
          <c:idx val="2"/>
          <c:order val="1"/>
          <c:tx>
            <c:strRef>
              <c:f>'Budget comparisons'!$B$61</c:f>
              <c:strCache>
                <c:ptCount val="1"/>
                <c:pt idx="0">
                  <c:v>2018 Lab</c:v>
                </c:pt>
              </c:strCache>
            </c:strRef>
          </c:tx>
          <c:spPr>
            <a:ln w="28575" cap="rnd">
              <a:solidFill>
                <a:srgbClr val="FF0000"/>
              </a:solidFill>
              <a:prstDash val="dash"/>
              <a:round/>
            </a:ln>
            <a:effectLst/>
          </c:spPr>
          <c:marker>
            <c:symbol val="none"/>
          </c:marker>
          <c:cat>
            <c:numRef>
              <c:f>'Budget comparisons'!$C$58:$I$58</c:f>
              <c:numCache>
                <c:formatCode>General</c:formatCode>
                <c:ptCount val="7"/>
                <c:pt idx="0">
                  <c:v>2017</c:v>
                </c:pt>
                <c:pt idx="1">
                  <c:v>2018</c:v>
                </c:pt>
                <c:pt idx="2">
                  <c:v>2019</c:v>
                </c:pt>
                <c:pt idx="3">
                  <c:v>2020</c:v>
                </c:pt>
                <c:pt idx="4">
                  <c:v>2021</c:v>
                </c:pt>
                <c:pt idx="5">
                  <c:v>2022</c:v>
                </c:pt>
                <c:pt idx="6">
                  <c:v>2023</c:v>
                </c:pt>
              </c:numCache>
            </c:numRef>
          </c:cat>
          <c:val>
            <c:numRef>
              <c:f>'Budget comparisons'!$C$61:$I$61</c:f>
              <c:numCache>
                <c:formatCode>0</c:formatCode>
                <c:ptCount val="7"/>
                <c:pt idx="1">
                  <c:v>263.0825913417255</c:v>
                </c:pt>
                <c:pt idx="2">
                  <c:v>209.28295207122429</c:v>
                </c:pt>
                <c:pt idx="3">
                  <c:v>220.13036992486434</c:v>
                </c:pt>
                <c:pt idx="4">
                  <c:v>222.26290442077902</c:v>
                </c:pt>
                <c:pt idx="5">
                  <c:v>222.13978104123169</c:v>
                </c:pt>
              </c:numCache>
            </c:numRef>
          </c:val>
          <c:smooth val="0"/>
          <c:extLst>
            <c:ext xmlns:c16="http://schemas.microsoft.com/office/drawing/2014/chart" uri="{C3380CC4-5D6E-409C-BE32-E72D297353CC}">
              <c16:uniqueId val="{00000002-92C8-4245-9198-2BA1393EC72A}"/>
            </c:ext>
          </c:extLst>
        </c:ser>
        <c:ser>
          <c:idx val="3"/>
          <c:order val="2"/>
          <c:tx>
            <c:strRef>
              <c:f>'Budget comparisons'!$B$62</c:f>
              <c:strCache>
                <c:ptCount val="1"/>
                <c:pt idx="0">
                  <c:v>2019 Lab</c:v>
                </c:pt>
              </c:strCache>
            </c:strRef>
          </c:tx>
          <c:spPr>
            <a:ln w="28575" cap="rnd">
              <a:solidFill>
                <a:srgbClr val="FF0000"/>
              </a:solidFill>
              <a:prstDash val="solid"/>
              <a:round/>
            </a:ln>
            <a:effectLst/>
          </c:spPr>
          <c:marker>
            <c:symbol val="none"/>
          </c:marker>
          <c:cat>
            <c:numRef>
              <c:f>'Budget comparisons'!$C$58:$I$58</c:f>
              <c:numCache>
                <c:formatCode>General</c:formatCode>
                <c:ptCount val="7"/>
                <c:pt idx="0">
                  <c:v>2017</c:v>
                </c:pt>
                <c:pt idx="1">
                  <c:v>2018</c:v>
                </c:pt>
                <c:pt idx="2">
                  <c:v>2019</c:v>
                </c:pt>
                <c:pt idx="3">
                  <c:v>2020</c:v>
                </c:pt>
                <c:pt idx="4">
                  <c:v>2021</c:v>
                </c:pt>
                <c:pt idx="5">
                  <c:v>2022</c:v>
                </c:pt>
                <c:pt idx="6">
                  <c:v>2023</c:v>
                </c:pt>
              </c:numCache>
            </c:numRef>
          </c:cat>
          <c:val>
            <c:numRef>
              <c:f>'Budget comparisons'!$C$62:$I$62</c:f>
              <c:numCache>
                <c:formatCode>0</c:formatCode>
                <c:ptCount val="7"/>
                <c:pt idx="2">
                  <c:v>223.7575813919336</c:v>
                </c:pt>
                <c:pt idx="3">
                  <c:v>246.88598846389672</c:v>
                </c:pt>
                <c:pt idx="4">
                  <c:v>234.32159797052091</c:v>
                </c:pt>
                <c:pt idx="5">
                  <c:v>267.84134276840655</c:v>
                </c:pt>
                <c:pt idx="6">
                  <c:v>254.81882472842457</c:v>
                </c:pt>
              </c:numCache>
            </c:numRef>
          </c:val>
          <c:smooth val="0"/>
          <c:extLst>
            <c:ext xmlns:c16="http://schemas.microsoft.com/office/drawing/2014/chart" uri="{C3380CC4-5D6E-409C-BE32-E72D297353CC}">
              <c16:uniqueId val="{00000003-92C8-4245-9198-2BA1393EC72A}"/>
            </c:ext>
          </c:extLst>
        </c:ser>
        <c:dLbls>
          <c:showLegendKey val="0"/>
          <c:showVal val="0"/>
          <c:showCatName val="0"/>
          <c:showSerName val="0"/>
          <c:showPercent val="0"/>
          <c:showBubbleSize val="0"/>
        </c:dLbls>
        <c:smooth val="0"/>
        <c:axId val="1858978000"/>
        <c:axId val="1858584640"/>
      </c:lineChart>
      <c:catAx>
        <c:axId val="185897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584640"/>
        <c:crosses val="autoZero"/>
        <c:auto val="1"/>
        <c:lblAlgn val="ctr"/>
        <c:lblOffset val="100"/>
        <c:noMultiLvlLbl val="0"/>
      </c:catAx>
      <c:valAx>
        <c:axId val="185858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97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Other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comparisons'!$B$70</c:f>
              <c:strCache>
                <c:ptCount val="1"/>
                <c:pt idx="0">
                  <c:v>2017 Nat</c:v>
                </c:pt>
              </c:strCache>
            </c:strRef>
          </c:tx>
          <c:spPr>
            <a:ln w="28575" cap="rnd">
              <a:solidFill>
                <a:schemeClr val="accent1"/>
              </a:solidFill>
              <a:prstDash val="dash"/>
              <a:round/>
            </a:ln>
            <a:effectLst/>
          </c:spPr>
          <c:marker>
            <c:symbol val="none"/>
          </c:marker>
          <c:cat>
            <c:numRef>
              <c:f>'Budget comparisons'!$C$68:$I$68</c:f>
              <c:numCache>
                <c:formatCode>General</c:formatCode>
                <c:ptCount val="7"/>
                <c:pt idx="0">
                  <c:v>2017</c:v>
                </c:pt>
                <c:pt idx="1">
                  <c:v>2018</c:v>
                </c:pt>
                <c:pt idx="2">
                  <c:v>2019</c:v>
                </c:pt>
                <c:pt idx="3">
                  <c:v>2020</c:v>
                </c:pt>
                <c:pt idx="4">
                  <c:v>2021</c:v>
                </c:pt>
                <c:pt idx="5">
                  <c:v>2022</c:v>
                </c:pt>
                <c:pt idx="6">
                  <c:v>2023</c:v>
                </c:pt>
              </c:numCache>
            </c:numRef>
          </c:cat>
          <c:val>
            <c:numRef>
              <c:f>'Budget comparisons'!$C$70:$I$70</c:f>
              <c:numCache>
                <c:formatCode>0</c:formatCode>
                <c:ptCount val="7"/>
                <c:pt idx="0">
                  <c:v>93.553234002555016</c:v>
                </c:pt>
                <c:pt idx="1">
                  <c:v>83.103060075734319</c:v>
                </c:pt>
                <c:pt idx="2">
                  <c:v>79.757146789480316</c:v>
                </c:pt>
                <c:pt idx="3">
                  <c:v>76.320727112961038</c:v>
                </c:pt>
                <c:pt idx="4">
                  <c:v>73.937332905439277</c:v>
                </c:pt>
              </c:numCache>
            </c:numRef>
          </c:val>
          <c:smooth val="0"/>
          <c:extLst>
            <c:ext xmlns:c16="http://schemas.microsoft.com/office/drawing/2014/chart" uri="{C3380CC4-5D6E-409C-BE32-E72D297353CC}">
              <c16:uniqueId val="{00000001-A205-4543-84B5-E3D3D8587E42}"/>
            </c:ext>
          </c:extLst>
        </c:ser>
        <c:ser>
          <c:idx val="2"/>
          <c:order val="1"/>
          <c:tx>
            <c:strRef>
              <c:f>'Budget comparisons'!$B$71</c:f>
              <c:strCache>
                <c:ptCount val="1"/>
                <c:pt idx="0">
                  <c:v>2018 Lab</c:v>
                </c:pt>
              </c:strCache>
            </c:strRef>
          </c:tx>
          <c:spPr>
            <a:ln w="28575" cap="rnd">
              <a:solidFill>
                <a:srgbClr val="FF0000"/>
              </a:solidFill>
              <a:prstDash val="dash"/>
              <a:round/>
            </a:ln>
            <a:effectLst/>
          </c:spPr>
          <c:marker>
            <c:symbol val="none"/>
          </c:marker>
          <c:cat>
            <c:numRef>
              <c:f>'Budget comparisons'!$C$68:$I$68</c:f>
              <c:numCache>
                <c:formatCode>General</c:formatCode>
                <c:ptCount val="7"/>
                <c:pt idx="0">
                  <c:v>2017</c:v>
                </c:pt>
                <c:pt idx="1">
                  <c:v>2018</c:v>
                </c:pt>
                <c:pt idx="2">
                  <c:v>2019</c:v>
                </c:pt>
                <c:pt idx="3">
                  <c:v>2020</c:v>
                </c:pt>
                <c:pt idx="4">
                  <c:v>2021</c:v>
                </c:pt>
                <c:pt idx="5">
                  <c:v>2022</c:v>
                </c:pt>
                <c:pt idx="6">
                  <c:v>2023</c:v>
                </c:pt>
              </c:numCache>
            </c:numRef>
          </c:cat>
          <c:val>
            <c:numRef>
              <c:f>'Budget comparisons'!$C$71:$I$71</c:f>
              <c:numCache>
                <c:formatCode>0</c:formatCode>
                <c:ptCount val="7"/>
                <c:pt idx="1">
                  <c:v>69.593695629925293</c:v>
                </c:pt>
                <c:pt idx="2">
                  <c:v>109.79038660297542</c:v>
                </c:pt>
                <c:pt idx="3">
                  <c:v>67.84064632263204</c:v>
                </c:pt>
                <c:pt idx="4">
                  <c:v>64.228390200684615</c:v>
                </c:pt>
                <c:pt idx="5">
                  <c:v>62.33925704487946</c:v>
                </c:pt>
              </c:numCache>
            </c:numRef>
          </c:val>
          <c:smooth val="0"/>
          <c:extLst>
            <c:ext xmlns:c16="http://schemas.microsoft.com/office/drawing/2014/chart" uri="{C3380CC4-5D6E-409C-BE32-E72D297353CC}">
              <c16:uniqueId val="{00000002-A205-4543-84B5-E3D3D8587E42}"/>
            </c:ext>
          </c:extLst>
        </c:ser>
        <c:ser>
          <c:idx val="3"/>
          <c:order val="2"/>
          <c:tx>
            <c:strRef>
              <c:f>'Budget comparisons'!$B$72</c:f>
              <c:strCache>
                <c:ptCount val="1"/>
                <c:pt idx="0">
                  <c:v>2019 Lab</c:v>
                </c:pt>
              </c:strCache>
            </c:strRef>
          </c:tx>
          <c:spPr>
            <a:ln w="28575" cap="rnd">
              <a:solidFill>
                <a:srgbClr val="FF0000"/>
              </a:solidFill>
              <a:prstDash val="solid"/>
              <a:round/>
            </a:ln>
            <a:effectLst/>
          </c:spPr>
          <c:marker>
            <c:symbol val="none"/>
          </c:marker>
          <c:cat>
            <c:numRef>
              <c:f>'Budget comparisons'!$C$68:$I$68</c:f>
              <c:numCache>
                <c:formatCode>General</c:formatCode>
                <c:ptCount val="7"/>
                <c:pt idx="0">
                  <c:v>2017</c:v>
                </c:pt>
                <c:pt idx="1">
                  <c:v>2018</c:v>
                </c:pt>
                <c:pt idx="2">
                  <c:v>2019</c:v>
                </c:pt>
                <c:pt idx="3">
                  <c:v>2020</c:v>
                </c:pt>
                <c:pt idx="4">
                  <c:v>2021</c:v>
                </c:pt>
                <c:pt idx="5">
                  <c:v>2022</c:v>
                </c:pt>
                <c:pt idx="6">
                  <c:v>2023</c:v>
                </c:pt>
              </c:numCache>
            </c:numRef>
          </c:cat>
          <c:val>
            <c:numRef>
              <c:f>'Budget comparisons'!$C$72:$I$72</c:f>
              <c:numCache>
                <c:formatCode>0</c:formatCode>
                <c:ptCount val="7"/>
                <c:pt idx="2">
                  <c:v>22.674101581049271</c:v>
                </c:pt>
                <c:pt idx="3">
                  <c:v>65.72062612504979</c:v>
                </c:pt>
                <c:pt idx="4">
                  <c:v>76.924699891517633</c:v>
                </c:pt>
                <c:pt idx="5">
                  <c:v>74.662133437471923</c:v>
                </c:pt>
                <c:pt idx="6">
                  <c:v>72.503698748695385</c:v>
                </c:pt>
              </c:numCache>
            </c:numRef>
          </c:val>
          <c:smooth val="0"/>
          <c:extLst>
            <c:ext xmlns:c16="http://schemas.microsoft.com/office/drawing/2014/chart" uri="{C3380CC4-5D6E-409C-BE32-E72D297353CC}">
              <c16:uniqueId val="{00000003-A205-4543-84B5-E3D3D8587E42}"/>
            </c:ext>
          </c:extLst>
        </c:ser>
        <c:dLbls>
          <c:showLegendKey val="0"/>
          <c:showVal val="0"/>
          <c:showCatName val="0"/>
          <c:showSerName val="0"/>
          <c:showPercent val="0"/>
          <c:showBubbleSize val="0"/>
        </c:dLbls>
        <c:smooth val="0"/>
        <c:axId val="1845057520"/>
        <c:axId val="1845060896"/>
      </c:lineChart>
      <c:catAx>
        <c:axId val="184505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060896"/>
        <c:crosses val="autoZero"/>
        <c:auto val="1"/>
        <c:lblAlgn val="ctr"/>
        <c:lblOffset val="100"/>
        <c:noMultiLvlLbl val="0"/>
      </c:catAx>
      <c:valAx>
        <c:axId val="1845060896"/>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05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Finance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comparisons'!$B$75</c:f>
              <c:strCache>
                <c:ptCount val="1"/>
                <c:pt idx="0">
                  <c:v>2017 Nat</c:v>
                </c:pt>
              </c:strCache>
            </c:strRef>
          </c:tx>
          <c:spPr>
            <a:ln w="28575" cap="rnd">
              <a:solidFill>
                <a:schemeClr val="accent1"/>
              </a:solidFill>
              <a:prstDash val="dash"/>
              <a:round/>
            </a:ln>
            <a:effectLst/>
          </c:spPr>
          <c:marker>
            <c:symbol val="none"/>
          </c:marker>
          <c:cat>
            <c:numRef>
              <c:f>'Budget comparisons'!$C$73:$I$73</c:f>
              <c:numCache>
                <c:formatCode>General</c:formatCode>
                <c:ptCount val="7"/>
                <c:pt idx="0">
                  <c:v>2017</c:v>
                </c:pt>
                <c:pt idx="1">
                  <c:v>2018</c:v>
                </c:pt>
                <c:pt idx="2">
                  <c:v>2019</c:v>
                </c:pt>
                <c:pt idx="3">
                  <c:v>2020</c:v>
                </c:pt>
                <c:pt idx="4">
                  <c:v>2021</c:v>
                </c:pt>
                <c:pt idx="5">
                  <c:v>2022</c:v>
                </c:pt>
                <c:pt idx="6">
                  <c:v>2023</c:v>
                </c:pt>
              </c:numCache>
            </c:numRef>
          </c:cat>
          <c:val>
            <c:numRef>
              <c:f>'Budget comparisons'!$C$75:$I$75</c:f>
              <c:numCache>
                <c:formatCode>0</c:formatCode>
                <c:ptCount val="7"/>
                <c:pt idx="0">
                  <c:v>756.01126937199865</c:v>
                </c:pt>
                <c:pt idx="1">
                  <c:v>714.97287892743839</c:v>
                </c:pt>
                <c:pt idx="2">
                  <c:v>676.84182175711112</c:v>
                </c:pt>
                <c:pt idx="3">
                  <c:v>705.77399668601845</c:v>
                </c:pt>
                <c:pt idx="4">
                  <c:v>710.61992181338849</c:v>
                </c:pt>
              </c:numCache>
            </c:numRef>
          </c:val>
          <c:smooth val="0"/>
          <c:extLst>
            <c:ext xmlns:c16="http://schemas.microsoft.com/office/drawing/2014/chart" uri="{C3380CC4-5D6E-409C-BE32-E72D297353CC}">
              <c16:uniqueId val="{00000001-3E69-4036-B8F4-3F63BC782E23}"/>
            </c:ext>
          </c:extLst>
        </c:ser>
        <c:ser>
          <c:idx val="2"/>
          <c:order val="1"/>
          <c:tx>
            <c:strRef>
              <c:f>'Budget comparisons'!$B$76</c:f>
              <c:strCache>
                <c:ptCount val="1"/>
                <c:pt idx="0">
                  <c:v>2018 Lab</c:v>
                </c:pt>
              </c:strCache>
            </c:strRef>
          </c:tx>
          <c:spPr>
            <a:ln w="28575" cap="rnd">
              <a:solidFill>
                <a:srgbClr val="FF0000"/>
              </a:solidFill>
              <a:prstDash val="dash"/>
              <a:round/>
            </a:ln>
            <a:effectLst/>
          </c:spPr>
          <c:marker>
            <c:symbol val="none"/>
          </c:marker>
          <c:cat>
            <c:numRef>
              <c:f>'Budget comparisons'!$C$73:$I$73</c:f>
              <c:numCache>
                <c:formatCode>General</c:formatCode>
                <c:ptCount val="7"/>
                <c:pt idx="0">
                  <c:v>2017</c:v>
                </c:pt>
                <c:pt idx="1">
                  <c:v>2018</c:v>
                </c:pt>
                <c:pt idx="2">
                  <c:v>2019</c:v>
                </c:pt>
                <c:pt idx="3">
                  <c:v>2020</c:v>
                </c:pt>
                <c:pt idx="4">
                  <c:v>2021</c:v>
                </c:pt>
                <c:pt idx="5">
                  <c:v>2022</c:v>
                </c:pt>
                <c:pt idx="6">
                  <c:v>2023</c:v>
                </c:pt>
              </c:numCache>
            </c:numRef>
          </c:cat>
          <c:val>
            <c:numRef>
              <c:f>'Budget comparisons'!$C$76:$I$76</c:f>
              <c:numCache>
                <c:formatCode>0</c:formatCode>
                <c:ptCount val="7"/>
                <c:pt idx="1">
                  <c:v>713.1306928666462</c:v>
                </c:pt>
                <c:pt idx="2">
                  <c:v>677.83629989663086</c:v>
                </c:pt>
                <c:pt idx="3">
                  <c:v>647.1843475892</c:v>
                </c:pt>
                <c:pt idx="4">
                  <c:v>657.59415781049779</c:v>
                </c:pt>
                <c:pt idx="5">
                  <c:v>596.9346299588168</c:v>
                </c:pt>
              </c:numCache>
            </c:numRef>
          </c:val>
          <c:smooth val="0"/>
          <c:extLst>
            <c:ext xmlns:c16="http://schemas.microsoft.com/office/drawing/2014/chart" uri="{C3380CC4-5D6E-409C-BE32-E72D297353CC}">
              <c16:uniqueId val="{00000002-3E69-4036-B8F4-3F63BC782E23}"/>
            </c:ext>
          </c:extLst>
        </c:ser>
        <c:ser>
          <c:idx val="3"/>
          <c:order val="2"/>
          <c:tx>
            <c:strRef>
              <c:f>'Budget comparisons'!$B$77</c:f>
              <c:strCache>
                <c:ptCount val="1"/>
                <c:pt idx="0">
                  <c:v>2019 Lab</c:v>
                </c:pt>
              </c:strCache>
            </c:strRef>
          </c:tx>
          <c:spPr>
            <a:ln w="28575" cap="rnd">
              <a:solidFill>
                <a:srgbClr val="FF0000"/>
              </a:solidFill>
              <a:prstDash val="solid"/>
              <a:round/>
            </a:ln>
            <a:effectLst/>
          </c:spPr>
          <c:marker>
            <c:symbol val="none"/>
          </c:marker>
          <c:cat>
            <c:numRef>
              <c:f>'Budget comparisons'!$C$73:$I$73</c:f>
              <c:numCache>
                <c:formatCode>General</c:formatCode>
                <c:ptCount val="7"/>
                <c:pt idx="0">
                  <c:v>2017</c:v>
                </c:pt>
                <c:pt idx="1">
                  <c:v>2018</c:v>
                </c:pt>
                <c:pt idx="2">
                  <c:v>2019</c:v>
                </c:pt>
                <c:pt idx="3">
                  <c:v>2020</c:v>
                </c:pt>
                <c:pt idx="4">
                  <c:v>2021</c:v>
                </c:pt>
                <c:pt idx="5">
                  <c:v>2022</c:v>
                </c:pt>
                <c:pt idx="6">
                  <c:v>2023</c:v>
                </c:pt>
              </c:numCache>
            </c:numRef>
          </c:cat>
          <c:val>
            <c:numRef>
              <c:f>'Budget comparisons'!$C$77:$I$77</c:f>
              <c:numCache>
                <c:formatCode>0</c:formatCode>
                <c:ptCount val="7"/>
                <c:pt idx="2">
                  <c:v>523.89108389898058</c:v>
                </c:pt>
                <c:pt idx="3">
                  <c:v>342.86508468171132</c:v>
                </c:pt>
                <c:pt idx="4">
                  <c:v>499.26370754834494</c:v>
                </c:pt>
                <c:pt idx="5">
                  <c:v>460.47689578790329</c:v>
                </c:pt>
                <c:pt idx="6">
                  <c:v>468.45836424521156</c:v>
                </c:pt>
              </c:numCache>
            </c:numRef>
          </c:val>
          <c:smooth val="0"/>
          <c:extLst>
            <c:ext xmlns:c16="http://schemas.microsoft.com/office/drawing/2014/chart" uri="{C3380CC4-5D6E-409C-BE32-E72D297353CC}">
              <c16:uniqueId val="{00000003-3E69-4036-B8F4-3F63BC782E23}"/>
            </c:ext>
          </c:extLst>
        </c:ser>
        <c:dLbls>
          <c:showLegendKey val="0"/>
          <c:showVal val="0"/>
          <c:showCatName val="0"/>
          <c:showSerName val="0"/>
          <c:showPercent val="0"/>
          <c:showBubbleSize val="0"/>
        </c:dLbls>
        <c:smooth val="0"/>
        <c:axId val="1845124512"/>
        <c:axId val="1845127888"/>
      </c:lineChart>
      <c:catAx>
        <c:axId val="184512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127888"/>
        <c:crosses val="autoZero"/>
        <c:auto val="1"/>
        <c:lblAlgn val="ctr"/>
        <c:lblOffset val="100"/>
        <c:noMultiLvlLbl val="0"/>
      </c:catAx>
      <c:valAx>
        <c:axId val="1845127888"/>
        <c:scaling>
          <c:orientation val="minMax"/>
          <c:max val="1000"/>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12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Core Crown</a:t>
            </a:r>
            <a:r>
              <a:rPr lang="en-NZ" baseline="0"/>
              <a:t> expenses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comparisons'!$B$79</c:f>
              <c:strCache>
                <c:ptCount val="1"/>
                <c:pt idx="0">
                  <c:v>2017 Nat</c:v>
                </c:pt>
              </c:strCache>
            </c:strRef>
          </c:tx>
          <c:spPr>
            <a:ln w="28575" cap="rnd">
              <a:solidFill>
                <a:schemeClr val="accent1"/>
              </a:solidFill>
              <a:prstDash val="dash"/>
              <a:round/>
            </a:ln>
            <a:effectLst/>
          </c:spPr>
          <c:marker>
            <c:symbol val="none"/>
          </c:marker>
          <c:cat>
            <c:numRef>
              <c:f>'Budget comparisons'!$C$78:$I$78</c:f>
              <c:numCache>
                <c:formatCode>General</c:formatCode>
                <c:ptCount val="7"/>
                <c:pt idx="0">
                  <c:v>2017</c:v>
                </c:pt>
                <c:pt idx="1">
                  <c:v>2018</c:v>
                </c:pt>
                <c:pt idx="2">
                  <c:v>2019</c:v>
                </c:pt>
                <c:pt idx="3">
                  <c:v>2020</c:v>
                </c:pt>
                <c:pt idx="4">
                  <c:v>2021</c:v>
                </c:pt>
                <c:pt idx="5">
                  <c:v>2022</c:v>
                </c:pt>
                <c:pt idx="6">
                  <c:v>2023</c:v>
                </c:pt>
              </c:numCache>
            </c:numRef>
          </c:cat>
          <c:val>
            <c:numRef>
              <c:f>'Budget comparisons'!$C$79:$I$79</c:f>
              <c:numCache>
                <c:formatCode>0</c:formatCode>
                <c:ptCount val="7"/>
                <c:pt idx="0">
                  <c:v>16322.089456698022</c:v>
                </c:pt>
                <c:pt idx="1">
                  <c:v>16474.465254324019</c:v>
                </c:pt>
                <c:pt idx="2">
                  <c:v>16601.022478630337</c:v>
                </c:pt>
                <c:pt idx="3">
                  <c:v>16619.801974391623</c:v>
                </c:pt>
                <c:pt idx="4">
                  <c:v>16658.865287429315</c:v>
                </c:pt>
              </c:numCache>
            </c:numRef>
          </c:val>
          <c:smooth val="0"/>
          <c:extLst>
            <c:ext xmlns:c16="http://schemas.microsoft.com/office/drawing/2014/chart" uri="{C3380CC4-5D6E-409C-BE32-E72D297353CC}">
              <c16:uniqueId val="{00000001-5D05-4A86-9EF4-DA5F7B87A637}"/>
            </c:ext>
          </c:extLst>
        </c:ser>
        <c:ser>
          <c:idx val="2"/>
          <c:order val="1"/>
          <c:tx>
            <c:strRef>
              <c:f>'Budget comparisons'!$B$80</c:f>
              <c:strCache>
                <c:ptCount val="1"/>
                <c:pt idx="0">
                  <c:v>2018 Lab</c:v>
                </c:pt>
              </c:strCache>
            </c:strRef>
          </c:tx>
          <c:spPr>
            <a:ln w="28575" cap="rnd">
              <a:solidFill>
                <a:srgbClr val="FF0000"/>
              </a:solidFill>
              <a:prstDash val="dash"/>
              <a:round/>
            </a:ln>
            <a:effectLst/>
          </c:spPr>
          <c:marker>
            <c:symbol val="none"/>
          </c:marker>
          <c:cat>
            <c:numRef>
              <c:f>'Budget comparisons'!$C$78:$I$78</c:f>
              <c:numCache>
                <c:formatCode>General</c:formatCode>
                <c:ptCount val="7"/>
                <c:pt idx="0">
                  <c:v>2017</c:v>
                </c:pt>
                <c:pt idx="1">
                  <c:v>2018</c:v>
                </c:pt>
                <c:pt idx="2">
                  <c:v>2019</c:v>
                </c:pt>
                <c:pt idx="3">
                  <c:v>2020</c:v>
                </c:pt>
                <c:pt idx="4">
                  <c:v>2021</c:v>
                </c:pt>
                <c:pt idx="5">
                  <c:v>2022</c:v>
                </c:pt>
                <c:pt idx="6">
                  <c:v>2023</c:v>
                </c:pt>
              </c:numCache>
            </c:numRef>
          </c:cat>
          <c:val>
            <c:numRef>
              <c:f>'Budget comparisons'!$C$80:$I$80</c:f>
              <c:numCache>
                <c:formatCode>0</c:formatCode>
                <c:ptCount val="7"/>
                <c:pt idx="1">
                  <c:v>16727.049431992633</c:v>
                </c:pt>
                <c:pt idx="2">
                  <c:v>17248.228851829761</c:v>
                </c:pt>
                <c:pt idx="3">
                  <c:v>17360.074481565571</c:v>
                </c:pt>
                <c:pt idx="4">
                  <c:v>17684.279005400709</c:v>
                </c:pt>
                <c:pt idx="5">
                  <c:v>17779.011134183242</c:v>
                </c:pt>
              </c:numCache>
            </c:numRef>
          </c:val>
          <c:smooth val="0"/>
          <c:extLst>
            <c:ext xmlns:c16="http://schemas.microsoft.com/office/drawing/2014/chart" uri="{C3380CC4-5D6E-409C-BE32-E72D297353CC}">
              <c16:uniqueId val="{00000002-5D05-4A86-9EF4-DA5F7B87A637}"/>
            </c:ext>
          </c:extLst>
        </c:ser>
        <c:ser>
          <c:idx val="3"/>
          <c:order val="2"/>
          <c:tx>
            <c:strRef>
              <c:f>'Budget comparisons'!$B$81</c:f>
              <c:strCache>
                <c:ptCount val="1"/>
                <c:pt idx="0">
                  <c:v>2019 Lab</c:v>
                </c:pt>
              </c:strCache>
            </c:strRef>
          </c:tx>
          <c:spPr>
            <a:ln w="28575" cap="rnd">
              <a:solidFill>
                <a:srgbClr val="FF0000"/>
              </a:solidFill>
              <a:prstDash val="solid"/>
              <a:round/>
            </a:ln>
            <a:effectLst/>
          </c:spPr>
          <c:marker>
            <c:symbol val="none"/>
          </c:marker>
          <c:cat>
            <c:numRef>
              <c:f>'Budget comparisons'!$C$78:$I$78</c:f>
              <c:numCache>
                <c:formatCode>General</c:formatCode>
                <c:ptCount val="7"/>
                <c:pt idx="0">
                  <c:v>2017</c:v>
                </c:pt>
                <c:pt idx="1">
                  <c:v>2018</c:v>
                </c:pt>
                <c:pt idx="2">
                  <c:v>2019</c:v>
                </c:pt>
                <c:pt idx="3">
                  <c:v>2020</c:v>
                </c:pt>
                <c:pt idx="4">
                  <c:v>2021</c:v>
                </c:pt>
                <c:pt idx="5">
                  <c:v>2022</c:v>
                </c:pt>
                <c:pt idx="6">
                  <c:v>2023</c:v>
                </c:pt>
              </c:numCache>
            </c:numRef>
          </c:cat>
          <c:val>
            <c:numRef>
              <c:f>'Budget comparisons'!$C$81:$I$81</c:f>
              <c:numCache>
                <c:formatCode>0</c:formatCode>
                <c:ptCount val="7"/>
                <c:pt idx="2">
                  <c:v>17363.588316014047</c:v>
                </c:pt>
                <c:pt idx="3">
                  <c:v>17974.30215153781</c:v>
                </c:pt>
                <c:pt idx="4">
                  <c:v>18463.98178876716</c:v>
                </c:pt>
                <c:pt idx="5">
                  <c:v>18427.411894958179</c:v>
                </c:pt>
                <c:pt idx="6">
                  <c:v>18606.877620863619</c:v>
                </c:pt>
              </c:numCache>
            </c:numRef>
          </c:val>
          <c:smooth val="0"/>
          <c:extLst>
            <c:ext xmlns:c16="http://schemas.microsoft.com/office/drawing/2014/chart" uri="{C3380CC4-5D6E-409C-BE32-E72D297353CC}">
              <c16:uniqueId val="{00000003-5D05-4A86-9EF4-DA5F7B87A637}"/>
            </c:ext>
          </c:extLst>
        </c:ser>
        <c:dLbls>
          <c:showLegendKey val="0"/>
          <c:showVal val="0"/>
          <c:showCatName val="0"/>
          <c:showSerName val="0"/>
          <c:showPercent val="0"/>
          <c:showBubbleSize val="0"/>
        </c:dLbls>
        <c:smooth val="0"/>
        <c:axId val="1845173248"/>
        <c:axId val="1845176624"/>
      </c:lineChart>
      <c:catAx>
        <c:axId val="184517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176624"/>
        <c:crosses val="autoZero"/>
        <c:auto val="1"/>
        <c:lblAlgn val="ctr"/>
        <c:lblOffset val="100"/>
        <c:noMultiLvlLbl val="0"/>
      </c:catAx>
      <c:valAx>
        <c:axId val="1845176624"/>
        <c:scaling>
          <c:orientation val="minMax"/>
          <c:min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17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Education adjusted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comparisons'!$B$83</c:f>
              <c:strCache>
                <c:ptCount val="1"/>
                <c:pt idx="0">
                  <c:v>2017 Nat</c:v>
                </c:pt>
              </c:strCache>
            </c:strRef>
          </c:tx>
          <c:spPr>
            <a:ln w="28575" cap="rnd">
              <a:solidFill>
                <a:schemeClr val="accent1"/>
              </a:solidFill>
              <a:prstDash val="dash"/>
              <a:round/>
            </a:ln>
            <a:effectLst/>
          </c:spPr>
          <c:marker>
            <c:symbol val="none"/>
          </c:marker>
          <c:cat>
            <c:numRef>
              <c:f>'Budget comparisons'!$C$82:$I$82</c:f>
              <c:numCache>
                <c:formatCode>General</c:formatCode>
                <c:ptCount val="7"/>
                <c:pt idx="0">
                  <c:v>2017</c:v>
                </c:pt>
                <c:pt idx="1">
                  <c:v>2018</c:v>
                </c:pt>
                <c:pt idx="2">
                  <c:v>2019</c:v>
                </c:pt>
                <c:pt idx="3">
                  <c:v>2020</c:v>
                </c:pt>
                <c:pt idx="4">
                  <c:v>2021</c:v>
                </c:pt>
                <c:pt idx="5">
                  <c:v>2022</c:v>
                </c:pt>
                <c:pt idx="6">
                  <c:v>2023</c:v>
                </c:pt>
              </c:numCache>
            </c:numRef>
          </c:cat>
          <c:val>
            <c:numRef>
              <c:f>'Budget comparisons'!$C$83:$I$83</c:f>
              <c:numCache>
                <c:formatCode>0</c:formatCode>
                <c:ptCount val="7"/>
                <c:pt idx="0">
                  <c:v>31315.751084624029</c:v>
                </c:pt>
                <c:pt idx="1">
                  <c:v>31331.798178282672</c:v>
                </c:pt>
                <c:pt idx="2">
                  <c:v>32165.113650940584</c:v>
                </c:pt>
                <c:pt idx="3">
                  <c:v>32370.70617578326</c:v>
                </c:pt>
                <c:pt idx="4">
                  <c:v>32889.012293950276</c:v>
                </c:pt>
              </c:numCache>
            </c:numRef>
          </c:val>
          <c:smooth val="0"/>
          <c:extLst>
            <c:ext xmlns:c16="http://schemas.microsoft.com/office/drawing/2014/chart" uri="{C3380CC4-5D6E-409C-BE32-E72D297353CC}">
              <c16:uniqueId val="{00000001-DBD7-4DA7-874E-BBAD450BCD63}"/>
            </c:ext>
          </c:extLst>
        </c:ser>
        <c:ser>
          <c:idx val="2"/>
          <c:order val="1"/>
          <c:tx>
            <c:strRef>
              <c:f>'Budget comparisons'!$B$84</c:f>
              <c:strCache>
                <c:ptCount val="1"/>
                <c:pt idx="0">
                  <c:v>2018 Lab</c:v>
                </c:pt>
              </c:strCache>
            </c:strRef>
          </c:tx>
          <c:spPr>
            <a:ln w="28575" cap="rnd">
              <a:solidFill>
                <a:srgbClr val="FF0000"/>
              </a:solidFill>
              <a:prstDash val="dash"/>
              <a:round/>
            </a:ln>
            <a:effectLst/>
          </c:spPr>
          <c:marker>
            <c:symbol val="none"/>
          </c:marker>
          <c:cat>
            <c:numRef>
              <c:f>'Budget comparisons'!$C$82:$I$82</c:f>
              <c:numCache>
                <c:formatCode>General</c:formatCode>
                <c:ptCount val="7"/>
                <c:pt idx="0">
                  <c:v>2017</c:v>
                </c:pt>
                <c:pt idx="1">
                  <c:v>2018</c:v>
                </c:pt>
                <c:pt idx="2">
                  <c:v>2019</c:v>
                </c:pt>
                <c:pt idx="3">
                  <c:v>2020</c:v>
                </c:pt>
                <c:pt idx="4">
                  <c:v>2021</c:v>
                </c:pt>
                <c:pt idx="5">
                  <c:v>2022</c:v>
                </c:pt>
                <c:pt idx="6">
                  <c:v>2023</c:v>
                </c:pt>
              </c:numCache>
            </c:numRef>
          </c:cat>
          <c:val>
            <c:numRef>
              <c:f>'Budget comparisons'!$C$84:$I$84</c:f>
              <c:numCache>
                <c:formatCode>0</c:formatCode>
                <c:ptCount val="7"/>
                <c:pt idx="1">
                  <c:v>31620.486928439033</c:v>
                </c:pt>
                <c:pt idx="2">
                  <c:v>32153.522455736627</c:v>
                </c:pt>
                <c:pt idx="3">
                  <c:v>33408.038482763885</c:v>
                </c:pt>
                <c:pt idx="4">
                  <c:v>34625.440100212385</c:v>
                </c:pt>
                <c:pt idx="5">
                  <c:v>35228.78803324348</c:v>
                </c:pt>
              </c:numCache>
            </c:numRef>
          </c:val>
          <c:smooth val="0"/>
          <c:extLst>
            <c:ext xmlns:c16="http://schemas.microsoft.com/office/drawing/2014/chart" uri="{C3380CC4-5D6E-409C-BE32-E72D297353CC}">
              <c16:uniqueId val="{00000002-DBD7-4DA7-874E-BBAD450BCD63}"/>
            </c:ext>
          </c:extLst>
        </c:ser>
        <c:ser>
          <c:idx val="3"/>
          <c:order val="2"/>
          <c:tx>
            <c:strRef>
              <c:f>'Budget comparisons'!$B$85</c:f>
              <c:strCache>
                <c:ptCount val="1"/>
                <c:pt idx="0">
                  <c:v>2019 Lab</c:v>
                </c:pt>
              </c:strCache>
            </c:strRef>
          </c:tx>
          <c:spPr>
            <a:ln w="28575" cap="rnd">
              <a:solidFill>
                <a:srgbClr val="FF0000"/>
              </a:solidFill>
              <a:prstDash val="solid"/>
              <a:round/>
            </a:ln>
            <a:effectLst/>
          </c:spPr>
          <c:marker>
            <c:symbol val="none"/>
          </c:marker>
          <c:cat>
            <c:numRef>
              <c:f>'Budget comparisons'!$C$82:$I$82</c:f>
              <c:numCache>
                <c:formatCode>General</c:formatCode>
                <c:ptCount val="7"/>
                <c:pt idx="0">
                  <c:v>2017</c:v>
                </c:pt>
                <c:pt idx="1">
                  <c:v>2018</c:v>
                </c:pt>
                <c:pt idx="2">
                  <c:v>2019</c:v>
                </c:pt>
                <c:pt idx="3">
                  <c:v>2020</c:v>
                </c:pt>
                <c:pt idx="4">
                  <c:v>2021</c:v>
                </c:pt>
                <c:pt idx="5">
                  <c:v>2022</c:v>
                </c:pt>
                <c:pt idx="6">
                  <c:v>2023</c:v>
                </c:pt>
              </c:numCache>
            </c:numRef>
          </c:cat>
          <c:val>
            <c:numRef>
              <c:f>'Budget comparisons'!$C$85:$I$85</c:f>
              <c:numCache>
                <c:formatCode>General</c:formatCode>
                <c:ptCount val="7"/>
                <c:pt idx="2" formatCode="0">
                  <c:v>31280.039156525152</c:v>
                </c:pt>
                <c:pt idx="3" formatCode="0">
                  <c:v>31863.411039716339</c:v>
                </c:pt>
                <c:pt idx="4" formatCode="0">
                  <c:v>34088.398647652597</c:v>
                </c:pt>
                <c:pt idx="5" formatCode="0">
                  <c:v>34942.764407170311</c:v>
                </c:pt>
                <c:pt idx="6" formatCode="0">
                  <c:v>35667.811354411133</c:v>
                </c:pt>
              </c:numCache>
            </c:numRef>
          </c:val>
          <c:smooth val="0"/>
          <c:extLst>
            <c:ext xmlns:c16="http://schemas.microsoft.com/office/drawing/2014/chart" uri="{C3380CC4-5D6E-409C-BE32-E72D297353CC}">
              <c16:uniqueId val="{00000003-DBD7-4DA7-874E-BBAD450BCD63}"/>
            </c:ext>
          </c:extLst>
        </c:ser>
        <c:dLbls>
          <c:showLegendKey val="0"/>
          <c:showVal val="0"/>
          <c:showCatName val="0"/>
          <c:showSerName val="0"/>
          <c:showPercent val="0"/>
          <c:showBubbleSize val="0"/>
        </c:dLbls>
        <c:smooth val="0"/>
        <c:axId val="1859859440"/>
        <c:axId val="1858768528"/>
      </c:lineChart>
      <c:catAx>
        <c:axId val="185985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768528"/>
        <c:crosses val="autoZero"/>
        <c:auto val="1"/>
        <c:lblAlgn val="ctr"/>
        <c:lblOffset val="100"/>
        <c:noMultiLvlLbl val="0"/>
      </c:catAx>
      <c:valAx>
        <c:axId val="1858768528"/>
        <c:scaling>
          <c:orientation val="minMax"/>
          <c:min val="2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85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Health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comparisons'!$B$10</c:f>
              <c:strCache>
                <c:ptCount val="1"/>
                <c:pt idx="0">
                  <c:v>2017 Nat</c:v>
                </c:pt>
              </c:strCache>
            </c:strRef>
          </c:tx>
          <c:spPr>
            <a:ln w="28575" cap="rnd">
              <a:solidFill>
                <a:schemeClr val="accent1"/>
              </a:solidFill>
              <a:prstDash val="dash"/>
              <a:round/>
            </a:ln>
            <a:effectLst/>
          </c:spPr>
          <c:marker>
            <c:symbol val="none"/>
          </c:marker>
          <c:cat>
            <c:numRef>
              <c:f>'Budget comparisons'!$C$8:$I$8</c:f>
              <c:numCache>
                <c:formatCode>General</c:formatCode>
                <c:ptCount val="7"/>
                <c:pt idx="0">
                  <c:v>2017</c:v>
                </c:pt>
                <c:pt idx="1">
                  <c:v>2018</c:v>
                </c:pt>
                <c:pt idx="2">
                  <c:v>2019</c:v>
                </c:pt>
                <c:pt idx="3">
                  <c:v>2020</c:v>
                </c:pt>
                <c:pt idx="4">
                  <c:v>2021</c:v>
                </c:pt>
                <c:pt idx="5">
                  <c:v>2022</c:v>
                </c:pt>
                <c:pt idx="6">
                  <c:v>2023</c:v>
                </c:pt>
              </c:numCache>
            </c:numRef>
          </c:cat>
          <c:val>
            <c:numRef>
              <c:f>'Budget comparisons'!$C$10:$I$10</c:f>
              <c:numCache>
                <c:formatCode>0</c:formatCode>
                <c:ptCount val="7"/>
                <c:pt idx="0">
                  <c:v>3397.8576730824379</c:v>
                </c:pt>
                <c:pt idx="1">
                  <c:v>3449.4084535871457</c:v>
                </c:pt>
                <c:pt idx="2">
                  <c:v>3523.8278727052852</c:v>
                </c:pt>
                <c:pt idx="3">
                  <c:v>3530.7423467227754</c:v>
                </c:pt>
                <c:pt idx="4">
                  <c:v>3524.6514733898284</c:v>
                </c:pt>
              </c:numCache>
            </c:numRef>
          </c:val>
          <c:smooth val="0"/>
          <c:extLst>
            <c:ext xmlns:c16="http://schemas.microsoft.com/office/drawing/2014/chart" uri="{C3380CC4-5D6E-409C-BE32-E72D297353CC}">
              <c16:uniqueId val="{00000001-EAE5-415F-AC4C-38346F662E7E}"/>
            </c:ext>
          </c:extLst>
        </c:ser>
        <c:ser>
          <c:idx val="2"/>
          <c:order val="1"/>
          <c:tx>
            <c:strRef>
              <c:f>'Budget comparisons'!$B$11</c:f>
              <c:strCache>
                <c:ptCount val="1"/>
                <c:pt idx="0">
                  <c:v>2018 Lab</c:v>
                </c:pt>
              </c:strCache>
            </c:strRef>
          </c:tx>
          <c:spPr>
            <a:ln w="28575" cap="rnd">
              <a:solidFill>
                <a:srgbClr val="FF0000"/>
              </a:solidFill>
              <a:prstDash val="dash"/>
              <a:round/>
            </a:ln>
            <a:effectLst/>
          </c:spPr>
          <c:marker>
            <c:symbol val="none"/>
          </c:marker>
          <c:cat>
            <c:numRef>
              <c:f>'Budget comparisons'!$C$8:$I$8</c:f>
              <c:numCache>
                <c:formatCode>General</c:formatCode>
                <c:ptCount val="7"/>
                <c:pt idx="0">
                  <c:v>2017</c:v>
                </c:pt>
                <c:pt idx="1">
                  <c:v>2018</c:v>
                </c:pt>
                <c:pt idx="2">
                  <c:v>2019</c:v>
                </c:pt>
                <c:pt idx="3">
                  <c:v>2020</c:v>
                </c:pt>
                <c:pt idx="4">
                  <c:v>2021</c:v>
                </c:pt>
                <c:pt idx="5">
                  <c:v>2022</c:v>
                </c:pt>
                <c:pt idx="6">
                  <c:v>2023</c:v>
                </c:pt>
              </c:numCache>
            </c:numRef>
          </c:cat>
          <c:val>
            <c:numRef>
              <c:f>'Budget comparisons'!$C$11:$I$11</c:f>
              <c:numCache>
                <c:formatCode>0</c:formatCode>
                <c:ptCount val="7"/>
                <c:pt idx="1">
                  <c:v>3509.5015863268854</c:v>
                </c:pt>
                <c:pt idx="2">
                  <c:v>3567.8245800757763</c:v>
                </c:pt>
                <c:pt idx="3">
                  <c:v>3667.254301827274</c:v>
                </c:pt>
                <c:pt idx="4">
                  <c:v>3703.8766886152334</c:v>
                </c:pt>
                <c:pt idx="5">
                  <c:v>3769.6458125653376</c:v>
                </c:pt>
              </c:numCache>
            </c:numRef>
          </c:val>
          <c:smooth val="0"/>
          <c:extLst>
            <c:ext xmlns:c16="http://schemas.microsoft.com/office/drawing/2014/chart" uri="{C3380CC4-5D6E-409C-BE32-E72D297353CC}">
              <c16:uniqueId val="{00000002-EAE5-415F-AC4C-38346F662E7E}"/>
            </c:ext>
          </c:extLst>
        </c:ser>
        <c:ser>
          <c:idx val="3"/>
          <c:order val="2"/>
          <c:tx>
            <c:strRef>
              <c:f>'Budget comparisons'!$B$12</c:f>
              <c:strCache>
                <c:ptCount val="1"/>
                <c:pt idx="0">
                  <c:v>2019 Lab</c:v>
                </c:pt>
              </c:strCache>
            </c:strRef>
          </c:tx>
          <c:spPr>
            <a:ln w="28575" cap="rnd">
              <a:solidFill>
                <a:srgbClr val="FF0000"/>
              </a:solidFill>
              <a:prstDash val="solid"/>
              <a:round/>
            </a:ln>
            <a:effectLst/>
          </c:spPr>
          <c:marker>
            <c:symbol val="none"/>
          </c:marker>
          <c:cat>
            <c:numRef>
              <c:f>'Budget comparisons'!$C$8:$I$8</c:f>
              <c:numCache>
                <c:formatCode>General</c:formatCode>
                <c:ptCount val="7"/>
                <c:pt idx="0">
                  <c:v>2017</c:v>
                </c:pt>
                <c:pt idx="1">
                  <c:v>2018</c:v>
                </c:pt>
                <c:pt idx="2">
                  <c:v>2019</c:v>
                </c:pt>
                <c:pt idx="3">
                  <c:v>2020</c:v>
                </c:pt>
                <c:pt idx="4">
                  <c:v>2021</c:v>
                </c:pt>
                <c:pt idx="5">
                  <c:v>2022</c:v>
                </c:pt>
                <c:pt idx="6">
                  <c:v>2023</c:v>
                </c:pt>
              </c:numCache>
            </c:numRef>
          </c:cat>
          <c:val>
            <c:numRef>
              <c:f>'Budget comparisons'!$C$12:$I$12</c:f>
              <c:numCache>
                <c:formatCode>0</c:formatCode>
                <c:ptCount val="7"/>
                <c:pt idx="2">
                  <c:v>3598.5042306799592</c:v>
                </c:pt>
                <c:pt idx="3">
                  <c:v>3691.1035654045299</c:v>
                </c:pt>
                <c:pt idx="4">
                  <c:v>3812.8838428328659</c:v>
                </c:pt>
                <c:pt idx="5">
                  <c:v>3893.3185624789367</c:v>
                </c:pt>
                <c:pt idx="6">
                  <c:v>3928.7871367508783</c:v>
                </c:pt>
              </c:numCache>
            </c:numRef>
          </c:val>
          <c:smooth val="0"/>
          <c:extLst>
            <c:ext xmlns:c16="http://schemas.microsoft.com/office/drawing/2014/chart" uri="{C3380CC4-5D6E-409C-BE32-E72D297353CC}">
              <c16:uniqueId val="{00000003-EAE5-415F-AC4C-38346F662E7E}"/>
            </c:ext>
          </c:extLst>
        </c:ser>
        <c:dLbls>
          <c:showLegendKey val="0"/>
          <c:showVal val="0"/>
          <c:showCatName val="0"/>
          <c:showSerName val="0"/>
          <c:showPercent val="0"/>
          <c:showBubbleSize val="0"/>
        </c:dLbls>
        <c:smooth val="0"/>
        <c:axId val="-2128414816"/>
        <c:axId val="-2128509744"/>
      </c:lineChart>
      <c:catAx>
        <c:axId val="-212841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509744"/>
        <c:crosses val="autoZero"/>
        <c:auto val="1"/>
        <c:lblAlgn val="ctr"/>
        <c:lblOffset val="100"/>
        <c:noMultiLvlLbl val="0"/>
      </c:catAx>
      <c:valAx>
        <c:axId val="-2128509744"/>
        <c:scaling>
          <c:orientation val="minMax"/>
          <c:min val="2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41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comparisons'!$B$15</c:f>
              <c:strCache>
                <c:ptCount val="1"/>
                <c:pt idx="0">
                  <c:v>2017 Nat</c:v>
                </c:pt>
              </c:strCache>
            </c:strRef>
          </c:tx>
          <c:spPr>
            <a:ln w="28575" cap="rnd">
              <a:solidFill>
                <a:schemeClr val="accent1"/>
              </a:solidFill>
              <a:prstDash val="dash"/>
              <a:round/>
            </a:ln>
            <a:effectLst/>
          </c:spPr>
          <c:marker>
            <c:symbol val="none"/>
          </c:marker>
          <c:cat>
            <c:numRef>
              <c:f>'Budget comparisons'!$C$13:$I$13</c:f>
              <c:numCache>
                <c:formatCode>General</c:formatCode>
                <c:ptCount val="7"/>
                <c:pt idx="0">
                  <c:v>2017</c:v>
                </c:pt>
                <c:pt idx="1">
                  <c:v>2018</c:v>
                </c:pt>
                <c:pt idx="2">
                  <c:v>2019</c:v>
                </c:pt>
                <c:pt idx="3">
                  <c:v>2020</c:v>
                </c:pt>
                <c:pt idx="4">
                  <c:v>2021</c:v>
                </c:pt>
                <c:pt idx="5">
                  <c:v>2022</c:v>
                </c:pt>
                <c:pt idx="6">
                  <c:v>2023</c:v>
                </c:pt>
              </c:numCache>
            </c:numRef>
          </c:cat>
          <c:val>
            <c:numRef>
              <c:f>'Budget comparisons'!$C$15:$I$15</c:f>
              <c:numCache>
                <c:formatCode>0</c:formatCode>
                <c:ptCount val="7"/>
                <c:pt idx="0">
                  <c:v>2818.4175976161623</c:v>
                </c:pt>
                <c:pt idx="1">
                  <c:v>2819.8618360454407</c:v>
                </c:pt>
                <c:pt idx="2">
                  <c:v>2894.8602285846523</c:v>
                </c:pt>
                <c:pt idx="3">
                  <c:v>2913.3635558204933</c:v>
                </c:pt>
                <c:pt idx="4">
                  <c:v>2960.0111064555254</c:v>
                </c:pt>
              </c:numCache>
            </c:numRef>
          </c:val>
          <c:smooth val="0"/>
          <c:extLst>
            <c:ext xmlns:c16="http://schemas.microsoft.com/office/drawing/2014/chart" uri="{C3380CC4-5D6E-409C-BE32-E72D297353CC}">
              <c16:uniqueId val="{00000001-E95C-4A42-B3E8-5F1AB25572E2}"/>
            </c:ext>
          </c:extLst>
        </c:ser>
        <c:ser>
          <c:idx val="2"/>
          <c:order val="1"/>
          <c:tx>
            <c:strRef>
              <c:f>'Budget comparisons'!$B$16</c:f>
              <c:strCache>
                <c:ptCount val="1"/>
                <c:pt idx="0">
                  <c:v>2018 Lab</c:v>
                </c:pt>
              </c:strCache>
            </c:strRef>
          </c:tx>
          <c:spPr>
            <a:ln w="28575" cap="rnd">
              <a:solidFill>
                <a:srgbClr val="FF0000"/>
              </a:solidFill>
              <a:prstDash val="dash"/>
              <a:round/>
            </a:ln>
            <a:effectLst/>
          </c:spPr>
          <c:marker>
            <c:symbol val="none"/>
          </c:marker>
          <c:cat>
            <c:numRef>
              <c:f>'Budget comparisons'!$C$13:$I$13</c:f>
              <c:numCache>
                <c:formatCode>General</c:formatCode>
                <c:ptCount val="7"/>
                <c:pt idx="0">
                  <c:v>2017</c:v>
                </c:pt>
                <c:pt idx="1">
                  <c:v>2018</c:v>
                </c:pt>
                <c:pt idx="2">
                  <c:v>2019</c:v>
                </c:pt>
                <c:pt idx="3">
                  <c:v>2020</c:v>
                </c:pt>
                <c:pt idx="4">
                  <c:v>2021</c:v>
                </c:pt>
                <c:pt idx="5">
                  <c:v>2022</c:v>
                </c:pt>
                <c:pt idx="6">
                  <c:v>2023</c:v>
                </c:pt>
              </c:numCache>
            </c:numRef>
          </c:cat>
          <c:val>
            <c:numRef>
              <c:f>'Budget comparisons'!$C$16:$I$16</c:f>
              <c:numCache>
                <c:formatCode>0</c:formatCode>
                <c:ptCount val="7"/>
                <c:pt idx="1">
                  <c:v>2845.8438235595127</c:v>
                </c:pt>
                <c:pt idx="2">
                  <c:v>2893.8170210162962</c:v>
                </c:pt>
                <c:pt idx="3">
                  <c:v>3006.7234634487495</c:v>
                </c:pt>
                <c:pt idx="4">
                  <c:v>3116.2896090191152</c:v>
                </c:pt>
                <c:pt idx="5">
                  <c:v>3170.590922991913</c:v>
                </c:pt>
              </c:numCache>
            </c:numRef>
          </c:val>
          <c:smooth val="0"/>
          <c:extLst>
            <c:ext xmlns:c16="http://schemas.microsoft.com/office/drawing/2014/chart" uri="{C3380CC4-5D6E-409C-BE32-E72D297353CC}">
              <c16:uniqueId val="{00000002-E95C-4A42-B3E8-5F1AB25572E2}"/>
            </c:ext>
          </c:extLst>
        </c:ser>
        <c:ser>
          <c:idx val="3"/>
          <c:order val="2"/>
          <c:tx>
            <c:strRef>
              <c:f>'Budget comparisons'!$B$17</c:f>
              <c:strCache>
                <c:ptCount val="1"/>
                <c:pt idx="0">
                  <c:v>2019 Lab</c:v>
                </c:pt>
              </c:strCache>
            </c:strRef>
          </c:tx>
          <c:spPr>
            <a:ln w="28575" cap="rnd">
              <a:solidFill>
                <a:srgbClr val="FF0000"/>
              </a:solidFill>
              <a:prstDash val="solid"/>
              <a:round/>
            </a:ln>
            <a:effectLst/>
          </c:spPr>
          <c:marker>
            <c:symbol val="none"/>
          </c:marker>
          <c:cat>
            <c:numRef>
              <c:f>'Budget comparisons'!$C$13:$I$13</c:f>
              <c:numCache>
                <c:formatCode>General</c:formatCode>
                <c:ptCount val="7"/>
                <c:pt idx="0">
                  <c:v>2017</c:v>
                </c:pt>
                <c:pt idx="1">
                  <c:v>2018</c:v>
                </c:pt>
                <c:pt idx="2">
                  <c:v>2019</c:v>
                </c:pt>
                <c:pt idx="3">
                  <c:v>2020</c:v>
                </c:pt>
                <c:pt idx="4">
                  <c:v>2021</c:v>
                </c:pt>
                <c:pt idx="5">
                  <c:v>2022</c:v>
                </c:pt>
                <c:pt idx="6">
                  <c:v>2023</c:v>
                </c:pt>
              </c:numCache>
            </c:numRef>
          </c:cat>
          <c:val>
            <c:numRef>
              <c:f>'Budget comparisons'!$C$17:$I$17</c:f>
              <c:numCache>
                <c:formatCode>0</c:formatCode>
                <c:ptCount val="7"/>
                <c:pt idx="2">
                  <c:v>2815.2035240872638</c:v>
                </c:pt>
                <c:pt idx="3">
                  <c:v>2867.7069935744707</c:v>
                </c:pt>
                <c:pt idx="4">
                  <c:v>3067.9558782887334</c:v>
                </c:pt>
                <c:pt idx="5">
                  <c:v>3144.8487966453281</c:v>
                </c:pt>
                <c:pt idx="6">
                  <c:v>3210.1030218970022</c:v>
                </c:pt>
              </c:numCache>
            </c:numRef>
          </c:val>
          <c:smooth val="0"/>
          <c:extLst>
            <c:ext xmlns:c16="http://schemas.microsoft.com/office/drawing/2014/chart" uri="{C3380CC4-5D6E-409C-BE32-E72D297353CC}">
              <c16:uniqueId val="{00000003-E95C-4A42-B3E8-5F1AB25572E2}"/>
            </c:ext>
          </c:extLst>
        </c:ser>
        <c:dLbls>
          <c:showLegendKey val="0"/>
          <c:showVal val="0"/>
          <c:showCatName val="0"/>
          <c:showSerName val="0"/>
          <c:showPercent val="0"/>
          <c:showBubbleSize val="0"/>
        </c:dLbls>
        <c:smooth val="0"/>
        <c:axId val="1853783376"/>
        <c:axId val="1853711584"/>
      </c:lineChart>
      <c:catAx>
        <c:axId val="185378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3711584"/>
        <c:crosses val="autoZero"/>
        <c:auto val="1"/>
        <c:lblAlgn val="ctr"/>
        <c:lblOffset val="100"/>
        <c:noMultiLvlLbl val="0"/>
      </c:catAx>
      <c:valAx>
        <c:axId val="1853711584"/>
        <c:scaling>
          <c:orientation val="minMax"/>
          <c:max val="4000"/>
          <c:min val="2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378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Core government services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comparisons'!$B$20</c:f>
              <c:strCache>
                <c:ptCount val="1"/>
                <c:pt idx="0">
                  <c:v>2017 Nat</c:v>
                </c:pt>
              </c:strCache>
            </c:strRef>
          </c:tx>
          <c:spPr>
            <a:ln w="28575" cap="rnd">
              <a:solidFill>
                <a:schemeClr val="accent1"/>
              </a:solidFill>
              <a:prstDash val="dash"/>
              <a:round/>
            </a:ln>
            <a:effectLst/>
          </c:spPr>
          <c:marker>
            <c:symbol val="none"/>
          </c:marker>
          <c:cat>
            <c:numRef>
              <c:f>'Budget comparisons'!$C$18:$I$18</c:f>
              <c:numCache>
                <c:formatCode>General</c:formatCode>
                <c:ptCount val="7"/>
                <c:pt idx="0">
                  <c:v>2017</c:v>
                </c:pt>
                <c:pt idx="1">
                  <c:v>2018</c:v>
                </c:pt>
                <c:pt idx="2">
                  <c:v>2019</c:v>
                </c:pt>
                <c:pt idx="3">
                  <c:v>2020</c:v>
                </c:pt>
                <c:pt idx="4">
                  <c:v>2021</c:v>
                </c:pt>
                <c:pt idx="5">
                  <c:v>2022</c:v>
                </c:pt>
                <c:pt idx="6">
                  <c:v>2023</c:v>
                </c:pt>
              </c:numCache>
            </c:numRef>
          </c:cat>
          <c:val>
            <c:numRef>
              <c:f>'Budget comparisons'!$C$20:$I$20</c:f>
              <c:numCache>
                <c:formatCode>0</c:formatCode>
                <c:ptCount val="7"/>
                <c:pt idx="0">
                  <c:v>866.63164741556022</c:v>
                </c:pt>
                <c:pt idx="1">
                  <c:v>976.82939310203665</c:v>
                </c:pt>
                <c:pt idx="2">
                  <c:v>893.75739354914913</c:v>
                </c:pt>
                <c:pt idx="3">
                  <c:v>885.53243653010634</c:v>
                </c:pt>
                <c:pt idx="4">
                  <c:v>864.89875560067253</c:v>
                </c:pt>
              </c:numCache>
            </c:numRef>
          </c:val>
          <c:smooth val="0"/>
          <c:extLst>
            <c:ext xmlns:c16="http://schemas.microsoft.com/office/drawing/2014/chart" uri="{C3380CC4-5D6E-409C-BE32-E72D297353CC}">
              <c16:uniqueId val="{00000001-9D7B-42D9-A908-3E95C49F2267}"/>
            </c:ext>
          </c:extLst>
        </c:ser>
        <c:ser>
          <c:idx val="2"/>
          <c:order val="1"/>
          <c:tx>
            <c:strRef>
              <c:f>'Budget comparisons'!$B$21</c:f>
              <c:strCache>
                <c:ptCount val="1"/>
                <c:pt idx="0">
                  <c:v>2018 Lab</c:v>
                </c:pt>
              </c:strCache>
            </c:strRef>
          </c:tx>
          <c:spPr>
            <a:ln w="28575" cap="rnd">
              <a:solidFill>
                <a:srgbClr val="FF0000"/>
              </a:solidFill>
              <a:prstDash val="dash"/>
              <a:round/>
            </a:ln>
            <a:effectLst/>
          </c:spPr>
          <c:marker>
            <c:symbol val="none"/>
          </c:marker>
          <c:cat>
            <c:numRef>
              <c:f>'Budget comparisons'!$C$18:$I$18</c:f>
              <c:numCache>
                <c:formatCode>General</c:formatCode>
                <c:ptCount val="7"/>
                <c:pt idx="0">
                  <c:v>2017</c:v>
                </c:pt>
                <c:pt idx="1">
                  <c:v>2018</c:v>
                </c:pt>
                <c:pt idx="2">
                  <c:v>2019</c:v>
                </c:pt>
                <c:pt idx="3">
                  <c:v>2020</c:v>
                </c:pt>
                <c:pt idx="4">
                  <c:v>2021</c:v>
                </c:pt>
                <c:pt idx="5">
                  <c:v>2022</c:v>
                </c:pt>
                <c:pt idx="6">
                  <c:v>2023</c:v>
                </c:pt>
              </c:numCache>
            </c:numRef>
          </c:cat>
          <c:val>
            <c:numRef>
              <c:f>'Budget comparisons'!$C$21:$I$21</c:f>
              <c:numCache>
                <c:formatCode>0</c:formatCode>
                <c:ptCount val="7"/>
                <c:pt idx="1">
                  <c:v>1038.7063760106437</c:v>
                </c:pt>
                <c:pt idx="2">
                  <c:v>995.9698567289845</c:v>
                </c:pt>
                <c:pt idx="3">
                  <c:v>965.47647088984434</c:v>
                </c:pt>
                <c:pt idx="4">
                  <c:v>1002.0935844363208</c:v>
                </c:pt>
                <c:pt idx="5">
                  <c:v>987.8960053908603</c:v>
                </c:pt>
              </c:numCache>
            </c:numRef>
          </c:val>
          <c:smooth val="0"/>
          <c:extLst>
            <c:ext xmlns:c16="http://schemas.microsoft.com/office/drawing/2014/chart" uri="{C3380CC4-5D6E-409C-BE32-E72D297353CC}">
              <c16:uniqueId val="{00000002-9D7B-42D9-A908-3E95C49F2267}"/>
            </c:ext>
          </c:extLst>
        </c:ser>
        <c:ser>
          <c:idx val="3"/>
          <c:order val="2"/>
          <c:tx>
            <c:strRef>
              <c:f>'Budget comparisons'!$B$22</c:f>
              <c:strCache>
                <c:ptCount val="1"/>
                <c:pt idx="0">
                  <c:v>2019 Lab</c:v>
                </c:pt>
              </c:strCache>
            </c:strRef>
          </c:tx>
          <c:spPr>
            <a:ln w="28575" cap="rnd">
              <a:solidFill>
                <a:srgbClr val="FF0000"/>
              </a:solidFill>
              <a:prstDash val="solid"/>
              <a:round/>
            </a:ln>
            <a:effectLst/>
          </c:spPr>
          <c:marker>
            <c:symbol val="none"/>
          </c:marker>
          <c:cat>
            <c:numRef>
              <c:f>'Budget comparisons'!$C$18:$I$18</c:f>
              <c:numCache>
                <c:formatCode>General</c:formatCode>
                <c:ptCount val="7"/>
                <c:pt idx="0">
                  <c:v>2017</c:v>
                </c:pt>
                <c:pt idx="1">
                  <c:v>2018</c:v>
                </c:pt>
                <c:pt idx="2">
                  <c:v>2019</c:v>
                </c:pt>
                <c:pt idx="3">
                  <c:v>2020</c:v>
                </c:pt>
                <c:pt idx="4">
                  <c:v>2021</c:v>
                </c:pt>
                <c:pt idx="5">
                  <c:v>2022</c:v>
                </c:pt>
                <c:pt idx="6">
                  <c:v>2023</c:v>
                </c:pt>
              </c:numCache>
            </c:numRef>
          </c:cat>
          <c:val>
            <c:numRef>
              <c:f>'Budget comparisons'!$C$22:$I$22</c:f>
              <c:numCache>
                <c:formatCode>0</c:formatCode>
                <c:ptCount val="7"/>
                <c:pt idx="2">
                  <c:v>1048.6771981235288</c:v>
                </c:pt>
                <c:pt idx="3">
                  <c:v>1078.2422724903329</c:v>
                </c:pt>
                <c:pt idx="4">
                  <c:v>1034.0957532746854</c:v>
                </c:pt>
                <c:pt idx="5">
                  <c:v>1008.192507684542</c:v>
                </c:pt>
                <c:pt idx="6">
                  <c:v>1004.9857349855574</c:v>
                </c:pt>
              </c:numCache>
            </c:numRef>
          </c:val>
          <c:smooth val="0"/>
          <c:extLst>
            <c:ext xmlns:c16="http://schemas.microsoft.com/office/drawing/2014/chart" uri="{C3380CC4-5D6E-409C-BE32-E72D297353CC}">
              <c16:uniqueId val="{00000003-9D7B-42D9-A908-3E95C49F2267}"/>
            </c:ext>
          </c:extLst>
        </c:ser>
        <c:dLbls>
          <c:showLegendKey val="0"/>
          <c:showVal val="0"/>
          <c:showCatName val="0"/>
          <c:showSerName val="0"/>
          <c:showPercent val="0"/>
          <c:showBubbleSize val="0"/>
        </c:dLbls>
        <c:smooth val="0"/>
        <c:axId val="1858506768"/>
        <c:axId val="-2122722384"/>
      </c:lineChart>
      <c:catAx>
        <c:axId val="185850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722384"/>
        <c:crosses val="autoZero"/>
        <c:auto val="1"/>
        <c:lblAlgn val="ctr"/>
        <c:lblOffset val="100"/>
        <c:noMultiLvlLbl val="0"/>
      </c:catAx>
      <c:valAx>
        <c:axId val="-212272238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50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Law and order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comparisons'!$B$25</c:f>
              <c:strCache>
                <c:ptCount val="1"/>
                <c:pt idx="0">
                  <c:v>2017 Nat</c:v>
                </c:pt>
              </c:strCache>
            </c:strRef>
          </c:tx>
          <c:spPr>
            <a:ln w="28575" cap="rnd">
              <a:solidFill>
                <a:schemeClr val="accent1"/>
              </a:solidFill>
              <a:prstDash val="dash"/>
              <a:round/>
            </a:ln>
            <a:effectLst/>
          </c:spPr>
          <c:marker>
            <c:symbol val="none"/>
          </c:marker>
          <c:cat>
            <c:numRef>
              <c:f>'Budget comparisons'!$C$23:$I$23</c:f>
              <c:numCache>
                <c:formatCode>General</c:formatCode>
                <c:ptCount val="7"/>
                <c:pt idx="0">
                  <c:v>2017</c:v>
                </c:pt>
                <c:pt idx="1">
                  <c:v>2018</c:v>
                </c:pt>
                <c:pt idx="2">
                  <c:v>2019</c:v>
                </c:pt>
                <c:pt idx="3">
                  <c:v>2020</c:v>
                </c:pt>
                <c:pt idx="4">
                  <c:v>2021</c:v>
                </c:pt>
                <c:pt idx="5">
                  <c:v>2022</c:v>
                </c:pt>
                <c:pt idx="6">
                  <c:v>2023</c:v>
                </c:pt>
              </c:numCache>
            </c:numRef>
          </c:cat>
          <c:val>
            <c:numRef>
              <c:f>'Budget comparisons'!$C$25:$I$25</c:f>
              <c:numCache>
                <c:formatCode>0</c:formatCode>
                <c:ptCount val="7"/>
                <c:pt idx="0">
                  <c:v>835.95292923814588</c:v>
                </c:pt>
                <c:pt idx="1">
                  <c:v>831.53003786715794</c:v>
                </c:pt>
                <c:pt idx="2">
                  <c:v>853.67594661394696</c:v>
                </c:pt>
                <c:pt idx="3">
                  <c:v>862.22377810323383</c:v>
                </c:pt>
                <c:pt idx="4">
                  <c:v>871.683812867803</c:v>
                </c:pt>
              </c:numCache>
            </c:numRef>
          </c:val>
          <c:smooth val="0"/>
          <c:extLst>
            <c:ext xmlns:c16="http://schemas.microsoft.com/office/drawing/2014/chart" uri="{C3380CC4-5D6E-409C-BE32-E72D297353CC}">
              <c16:uniqueId val="{00000001-4509-4D77-9A0D-F38463107242}"/>
            </c:ext>
          </c:extLst>
        </c:ser>
        <c:ser>
          <c:idx val="2"/>
          <c:order val="1"/>
          <c:tx>
            <c:strRef>
              <c:f>'Budget comparisons'!$B$26</c:f>
              <c:strCache>
                <c:ptCount val="1"/>
                <c:pt idx="0">
                  <c:v>2018 Lab</c:v>
                </c:pt>
              </c:strCache>
            </c:strRef>
          </c:tx>
          <c:spPr>
            <a:ln w="28575" cap="rnd">
              <a:solidFill>
                <a:srgbClr val="FF0000"/>
              </a:solidFill>
              <a:prstDash val="dash"/>
              <a:round/>
            </a:ln>
            <a:effectLst/>
          </c:spPr>
          <c:marker>
            <c:symbol val="none"/>
          </c:marker>
          <c:cat>
            <c:numRef>
              <c:f>'Budget comparisons'!$C$23:$I$23</c:f>
              <c:numCache>
                <c:formatCode>General</c:formatCode>
                <c:ptCount val="7"/>
                <c:pt idx="0">
                  <c:v>2017</c:v>
                </c:pt>
                <c:pt idx="1">
                  <c:v>2018</c:v>
                </c:pt>
                <c:pt idx="2">
                  <c:v>2019</c:v>
                </c:pt>
                <c:pt idx="3">
                  <c:v>2020</c:v>
                </c:pt>
                <c:pt idx="4">
                  <c:v>2021</c:v>
                </c:pt>
                <c:pt idx="5">
                  <c:v>2022</c:v>
                </c:pt>
                <c:pt idx="6">
                  <c:v>2023</c:v>
                </c:pt>
              </c:numCache>
            </c:numRef>
          </c:cat>
          <c:val>
            <c:numRef>
              <c:f>'Budget comparisons'!$C$26:$I$26</c:f>
              <c:numCache>
                <c:formatCode>0</c:formatCode>
                <c:ptCount val="7"/>
                <c:pt idx="1">
                  <c:v>873.37631767475182</c:v>
                </c:pt>
                <c:pt idx="2">
                  <c:v>872.7937943680738</c:v>
                </c:pt>
                <c:pt idx="3">
                  <c:v>900.54603411116602</c:v>
                </c:pt>
                <c:pt idx="4">
                  <c:v>923.26070388244591</c:v>
                </c:pt>
                <c:pt idx="5">
                  <c:v>941.8519401874795</c:v>
                </c:pt>
              </c:numCache>
            </c:numRef>
          </c:val>
          <c:smooth val="0"/>
          <c:extLst>
            <c:ext xmlns:c16="http://schemas.microsoft.com/office/drawing/2014/chart" uri="{C3380CC4-5D6E-409C-BE32-E72D297353CC}">
              <c16:uniqueId val="{00000002-4509-4D77-9A0D-F38463107242}"/>
            </c:ext>
          </c:extLst>
        </c:ser>
        <c:ser>
          <c:idx val="3"/>
          <c:order val="2"/>
          <c:tx>
            <c:strRef>
              <c:f>'Budget comparisons'!$B$27</c:f>
              <c:strCache>
                <c:ptCount val="1"/>
                <c:pt idx="0">
                  <c:v>2019 Lab</c:v>
                </c:pt>
              </c:strCache>
            </c:strRef>
          </c:tx>
          <c:spPr>
            <a:ln w="28575" cap="rnd">
              <a:solidFill>
                <a:srgbClr val="FF0000"/>
              </a:solidFill>
              <a:prstDash val="solid"/>
              <a:round/>
            </a:ln>
            <a:effectLst/>
          </c:spPr>
          <c:marker>
            <c:symbol val="none"/>
          </c:marker>
          <c:cat>
            <c:numRef>
              <c:f>'Budget comparisons'!$C$23:$I$23</c:f>
              <c:numCache>
                <c:formatCode>General</c:formatCode>
                <c:ptCount val="7"/>
                <c:pt idx="0">
                  <c:v>2017</c:v>
                </c:pt>
                <c:pt idx="1">
                  <c:v>2018</c:v>
                </c:pt>
                <c:pt idx="2">
                  <c:v>2019</c:v>
                </c:pt>
                <c:pt idx="3">
                  <c:v>2020</c:v>
                </c:pt>
                <c:pt idx="4">
                  <c:v>2021</c:v>
                </c:pt>
                <c:pt idx="5">
                  <c:v>2022</c:v>
                </c:pt>
                <c:pt idx="6">
                  <c:v>2023</c:v>
                </c:pt>
              </c:numCache>
            </c:numRef>
          </c:cat>
          <c:val>
            <c:numRef>
              <c:f>'Budget comparisons'!$C$27:$I$27</c:f>
              <c:numCache>
                <c:formatCode>0</c:formatCode>
                <c:ptCount val="7"/>
                <c:pt idx="2">
                  <c:v>937.63376906475855</c:v>
                </c:pt>
                <c:pt idx="3">
                  <c:v>940.37928633264789</c:v>
                </c:pt>
                <c:pt idx="4">
                  <c:v>968.46703479927646</c:v>
                </c:pt>
                <c:pt idx="5">
                  <c:v>986.57673274177091</c:v>
                </c:pt>
                <c:pt idx="6">
                  <c:v>1012.8414755490086</c:v>
                </c:pt>
              </c:numCache>
            </c:numRef>
          </c:val>
          <c:smooth val="0"/>
          <c:extLst>
            <c:ext xmlns:c16="http://schemas.microsoft.com/office/drawing/2014/chart" uri="{C3380CC4-5D6E-409C-BE32-E72D297353CC}">
              <c16:uniqueId val="{00000003-4509-4D77-9A0D-F38463107242}"/>
            </c:ext>
          </c:extLst>
        </c:ser>
        <c:dLbls>
          <c:showLegendKey val="0"/>
          <c:showVal val="0"/>
          <c:showCatName val="0"/>
          <c:showSerName val="0"/>
          <c:showPercent val="0"/>
          <c:showBubbleSize val="0"/>
        </c:dLbls>
        <c:smooth val="0"/>
        <c:axId val="1844922000"/>
        <c:axId val="1844925376"/>
      </c:lineChart>
      <c:catAx>
        <c:axId val="184492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925376"/>
        <c:crosses val="autoZero"/>
        <c:auto val="1"/>
        <c:lblAlgn val="ctr"/>
        <c:lblOffset val="100"/>
        <c:noMultiLvlLbl val="0"/>
      </c:catAx>
      <c:valAx>
        <c:axId val="1844925376"/>
        <c:scaling>
          <c:orientation val="minMax"/>
          <c:max val="1100"/>
          <c:min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922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Transport and communication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comparisons'!$B$30</c:f>
              <c:strCache>
                <c:ptCount val="1"/>
                <c:pt idx="0">
                  <c:v>2017 Nat</c:v>
                </c:pt>
              </c:strCache>
            </c:strRef>
          </c:tx>
          <c:spPr>
            <a:ln w="28575" cap="rnd">
              <a:solidFill>
                <a:schemeClr val="accent1"/>
              </a:solidFill>
              <a:prstDash val="dash"/>
              <a:round/>
            </a:ln>
            <a:effectLst/>
          </c:spPr>
          <c:marker>
            <c:symbol val="none"/>
          </c:marker>
          <c:cat>
            <c:numRef>
              <c:f>'Budget comparisons'!$C$28:$I$28</c:f>
              <c:numCache>
                <c:formatCode>General</c:formatCode>
                <c:ptCount val="7"/>
                <c:pt idx="0">
                  <c:v>2017</c:v>
                </c:pt>
                <c:pt idx="1">
                  <c:v>2018</c:v>
                </c:pt>
                <c:pt idx="2">
                  <c:v>2019</c:v>
                </c:pt>
                <c:pt idx="3">
                  <c:v>2020</c:v>
                </c:pt>
                <c:pt idx="4">
                  <c:v>2021</c:v>
                </c:pt>
                <c:pt idx="5">
                  <c:v>2022</c:v>
                </c:pt>
                <c:pt idx="6">
                  <c:v>2023</c:v>
                </c:pt>
              </c:numCache>
            </c:numRef>
          </c:cat>
          <c:val>
            <c:numRef>
              <c:f>'Budget comparisons'!$C$30:$I$30</c:f>
              <c:numCache>
                <c:formatCode>0</c:formatCode>
                <c:ptCount val="7"/>
                <c:pt idx="0">
                  <c:v>470.50534127861567</c:v>
                </c:pt>
                <c:pt idx="1">
                  <c:v>476.71681506498823</c:v>
                </c:pt>
                <c:pt idx="2">
                  <c:v>466.21135180683763</c:v>
                </c:pt>
                <c:pt idx="3">
                  <c:v>455.6116133713129</c:v>
                </c:pt>
                <c:pt idx="4">
                  <c:v>458.56083236302737</c:v>
                </c:pt>
              </c:numCache>
            </c:numRef>
          </c:val>
          <c:smooth val="0"/>
          <c:extLst>
            <c:ext xmlns:c16="http://schemas.microsoft.com/office/drawing/2014/chart" uri="{C3380CC4-5D6E-409C-BE32-E72D297353CC}">
              <c16:uniqueId val="{00000001-C9B3-48D9-B7B6-8D35A2834141}"/>
            </c:ext>
          </c:extLst>
        </c:ser>
        <c:ser>
          <c:idx val="2"/>
          <c:order val="1"/>
          <c:tx>
            <c:strRef>
              <c:f>'Budget comparisons'!$B$31</c:f>
              <c:strCache>
                <c:ptCount val="1"/>
                <c:pt idx="0">
                  <c:v>2018 Lab</c:v>
                </c:pt>
              </c:strCache>
            </c:strRef>
          </c:tx>
          <c:spPr>
            <a:ln w="28575" cap="rnd">
              <a:solidFill>
                <a:srgbClr val="FF0000"/>
              </a:solidFill>
              <a:prstDash val="dash"/>
              <a:round/>
            </a:ln>
            <a:effectLst/>
          </c:spPr>
          <c:marker>
            <c:symbol val="none"/>
          </c:marker>
          <c:cat>
            <c:numRef>
              <c:f>'Budget comparisons'!$C$28:$I$28</c:f>
              <c:numCache>
                <c:formatCode>General</c:formatCode>
                <c:ptCount val="7"/>
                <c:pt idx="0">
                  <c:v>2017</c:v>
                </c:pt>
                <c:pt idx="1">
                  <c:v>2018</c:v>
                </c:pt>
                <c:pt idx="2">
                  <c:v>2019</c:v>
                </c:pt>
                <c:pt idx="3">
                  <c:v>2020</c:v>
                </c:pt>
                <c:pt idx="4">
                  <c:v>2021</c:v>
                </c:pt>
                <c:pt idx="5">
                  <c:v>2022</c:v>
                </c:pt>
                <c:pt idx="6">
                  <c:v>2023</c:v>
                </c:pt>
              </c:numCache>
            </c:numRef>
          </c:cat>
          <c:val>
            <c:numRef>
              <c:f>'Budget comparisons'!$C$31:$I$31</c:f>
              <c:numCache>
                <c:formatCode>0</c:formatCode>
                <c:ptCount val="7"/>
                <c:pt idx="1">
                  <c:v>501.89335789581412</c:v>
                </c:pt>
                <c:pt idx="2">
                  <c:v>521.50433636413322</c:v>
                </c:pt>
                <c:pt idx="3">
                  <c:v>485.6773543552066</c:v>
                </c:pt>
                <c:pt idx="4">
                  <c:v>538.28618880399347</c:v>
                </c:pt>
                <c:pt idx="5">
                  <c:v>470.08149062330619</c:v>
                </c:pt>
              </c:numCache>
            </c:numRef>
          </c:val>
          <c:smooth val="0"/>
          <c:extLst>
            <c:ext xmlns:c16="http://schemas.microsoft.com/office/drawing/2014/chart" uri="{C3380CC4-5D6E-409C-BE32-E72D297353CC}">
              <c16:uniqueId val="{00000002-C9B3-48D9-B7B6-8D35A2834141}"/>
            </c:ext>
          </c:extLst>
        </c:ser>
        <c:ser>
          <c:idx val="3"/>
          <c:order val="2"/>
          <c:tx>
            <c:strRef>
              <c:f>'Budget comparisons'!$B$32</c:f>
              <c:strCache>
                <c:ptCount val="1"/>
                <c:pt idx="0">
                  <c:v>2019 Lab</c:v>
                </c:pt>
              </c:strCache>
            </c:strRef>
          </c:tx>
          <c:spPr>
            <a:ln w="28575" cap="rnd">
              <a:solidFill>
                <a:srgbClr val="FF0000"/>
              </a:solidFill>
              <a:prstDash val="solid"/>
              <a:round/>
            </a:ln>
            <a:effectLst/>
          </c:spPr>
          <c:marker>
            <c:symbol val="none"/>
          </c:marker>
          <c:cat>
            <c:numRef>
              <c:f>'Budget comparisons'!$C$28:$I$28</c:f>
              <c:numCache>
                <c:formatCode>General</c:formatCode>
                <c:ptCount val="7"/>
                <c:pt idx="0">
                  <c:v>2017</c:v>
                </c:pt>
                <c:pt idx="1">
                  <c:v>2018</c:v>
                </c:pt>
                <c:pt idx="2">
                  <c:v>2019</c:v>
                </c:pt>
                <c:pt idx="3">
                  <c:v>2020</c:v>
                </c:pt>
                <c:pt idx="4">
                  <c:v>2021</c:v>
                </c:pt>
                <c:pt idx="5">
                  <c:v>2022</c:v>
                </c:pt>
                <c:pt idx="6">
                  <c:v>2023</c:v>
                </c:pt>
              </c:numCache>
            </c:numRef>
          </c:cat>
          <c:val>
            <c:numRef>
              <c:f>'Budget comparisons'!$C$32:$I$32</c:f>
              <c:numCache>
                <c:formatCode>0</c:formatCode>
                <c:ptCount val="7"/>
                <c:pt idx="2">
                  <c:v>634.06434458567094</c:v>
                </c:pt>
                <c:pt idx="3">
                  <c:v>596.87626830057309</c:v>
                </c:pt>
                <c:pt idx="4">
                  <c:v>769.22366011059751</c:v>
                </c:pt>
                <c:pt idx="5">
                  <c:v>662.69529739034544</c:v>
                </c:pt>
                <c:pt idx="6">
                  <c:v>675.7291929423011</c:v>
                </c:pt>
              </c:numCache>
            </c:numRef>
          </c:val>
          <c:smooth val="0"/>
          <c:extLst>
            <c:ext xmlns:c16="http://schemas.microsoft.com/office/drawing/2014/chart" uri="{C3380CC4-5D6E-409C-BE32-E72D297353CC}">
              <c16:uniqueId val="{00000003-C9B3-48D9-B7B6-8D35A2834141}"/>
            </c:ext>
          </c:extLst>
        </c:ser>
        <c:dLbls>
          <c:showLegendKey val="0"/>
          <c:showVal val="0"/>
          <c:showCatName val="0"/>
          <c:showSerName val="0"/>
          <c:showPercent val="0"/>
          <c:showBubbleSize val="0"/>
        </c:dLbls>
        <c:smooth val="0"/>
        <c:axId val="1844970736"/>
        <c:axId val="1844974112"/>
      </c:lineChart>
      <c:catAx>
        <c:axId val="184497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974112"/>
        <c:crosses val="autoZero"/>
        <c:auto val="1"/>
        <c:lblAlgn val="ctr"/>
        <c:lblOffset val="100"/>
        <c:noMultiLvlLbl val="0"/>
      </c:catAx>
      <c:valAx>
        <c:axId val="1844974112"/>
        <c:scaling>
          <c:orientation val="minMax"/>
          <c:max val="1100"/>
          <c:min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97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Economic and industrial</a:t>
            </a:r>
            <a:r>
              <a:rPr lang="en-NZ" baseline="0"/>
              <a:t> services</a:t>
            </a:r>
            <a:endParaRPr lang="en-NZ"/>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comparisons'!$B$35</c:f>
              <c:strCache>
                <c:ptCount val="1"/>
                <c:pt idx="0">
                  <c:v>2017 Nat</c:v>
                </c:pt>
              </c:strCache>
            </c:strRef>
          </c:tx>
          <c:spPr>
            <a:ln w="28575" cap="rnd">
              <a:solidFill>
                <a:schemeClr val="accent1"/>
              </a:solidFill>
              <a:prstDash val="dash"/>
              <a:round/>
            </a:ln>
            <a:effectLst/>
          </c:spPr>
          <c:marker>
            <c:symbol val="none"/>
          </c:marker>
          <c:cat>
            <c:numRef>
              <c:f>'Budget comparisons'!$C$33:$I$33</c:f>
              <c:numCache>
                <c:formatCode>General</c:formatCode>
                <c:ptCount val="7"/>
                <c:pt idx="0">
                  <c:v>2017</c:v>
                </c:pt>
                <c:pt idx="1">
                  <c:v>2018</c:v>
                </c:pt>
                <c:pt idx="2">
                  <c:v>2019</c:v>
                </c:pt>
                <c:pt idx="3">
                  <c:v>2020</c:v>
                </c:pt>
                <c:pt idx="4">
                  <c:v>2021</c:v>
                </c:pt>
                <c:pt idx="5">
                  <c:v>2022</c:v>
                </c:pt>
                <c:pt idx="6">
                  <c:v>2023</c:v>
                </c:pt>
              </c:numCache>
            </c:numRef>
          </c:cat>
          <c:val>
            <c:numRef>
              <c:f>'Budget comparisons'!$C$35:$I$35</c:f>
              <c:numCache>
                <c:formatCode>0</c:formatCode>
                <c:ptCount val="7"/>
                <c:pt idx="0">
                  <c:v>582.8113631780792</c:v>
                </c:pt>
                <c:pt idx="1">
                  <c:v>607.03101013202331</c:v>
                </c:pt>
                <c:pt idx="2">
                  <c:v>604.9012731442557</c:v>
                </c:pt>
                <c:pt idx="3">
                  <c:v>595.40767249097519</c:v>
                </c:pt>
                <c:pt idx="4">
                  <c:v>596.00772028812617</c:v>
                </c:pt>
              </c:numCache>
            </c:numRef>
          </c:val>
          <c:smooth val="0"/>
          <c:extLst>
            <c:ext xmlns:c16="http://schemas.microsoft.com/office/drawing/2014/chart" uri="{C3380CC4-5D6E-409C-BE32-E72D297353CC}">
              <c16:uniqueId val="{00000001-6674-49BA-88F0-A560EEE5CADD}"/>
            </c:ext>
          </c:extLst>
        </c:ser>
        <c:ser>
          <c:idx val="2"/>
          <c:order val="1"/>
          <c:tx>
            <c:strRef>
              <c:f>'Budget comparisons'!$B$36</c:f>
              <c:strCache>
                <c:ptCount val="1"/>
                <c:pt idx="0">
                  <c:v>2018 Lab</c:v>
                </c:pt>
              </c:strCache>
            </c:strRef>
          </c:tx>
          <c:spPr>
            <a:ln w="28575" cap="rnd">
              <a:solidFill>
                <a:srgbClr val="FF0000"/>
              </a:solidFill>
              <a:prstDash val="dash"/>
              <a:round/>
            </a:ln>
            <a:effectLst/>
          </c:spPr>
          <c:marker>
            <c:symbol val="none"/>
          </c:marker>
          <c:cat>
            <c:numRef>
              <c:f>'Budget comparisons'!$C$33:$I$33</c:f>
              <c:numCache>
                <c:formatCode>General</c:formatCode>
                <c:ptCount val="7"/>
                <c:pt idx="0">
                  <c:v>2017</c:v>
                </c:pt>
                <c:pt idx="1">
                  <c:v>2018</c:v>
                </c:pt>
                <c:pt idx="2">
                  <c:v>2019</c:v>
                </c:pt>
                <c:pt idx="3">
                  <c:v>2020</c:v>
                </c:pt>
                <c:pt idx="4">
                  <c:v>2021</c:v>
                </c:pt>
                <c:pt idx="5">
                  <c:v>2022</c:v>
                </c:pt>
                <c:pt idx="6">
                  <c:v>2023</c:v>
                </c:pt>
              </c:numCache>
            </c:numRef>
          </c:cat>
          <c:val>
            <c:numRef>
              <c:f>'Budget comparisons'!$C$36:$I$36</c:f>
              <c:numCache>
                <c:formatCode>0</c:formatCode>
                <c:ptCount val="7"/>
                <c:pt idx="1">
                  <c:v>598.56718861938384</c:v>
                </c:pt>
                <c:pt idx="2">
                  <c:v>653.9191006411819</c:v>
                </c:pt>
                <c:pt idx="3">
                  <c:v>636.43969976963535</c:v>
                </c:pt>
                <c:pt idx="4">
                  <c:v>633.3311365704426</c:v>
                </c:pt>
                <c:pt idx="5">
                  <c:v>640.3727692427052</c:v>
                </c:pt>
              </c:numCache>
            </c:numRef>
          </c:val>
          <c:smooth val="0"/>
          <c:extLst>
            <c:ext xmlns:c16="http://schemas.microsoft.com/office/drawing/2014/chart" uri="{C3380CC4-5D6E-409C-BE32-E72D297353CC}">
              <c16:uniqueId val="{00000002-6674-49BA-88F0-A560EEE5CADD}"/>
            </c:ext>
          </c:extLst>
        </c:ser>
        <c:ser>
          <c:idx val="3"/>
          <c:order val="2"/>
          <c:tx>
            <c:strRef>
              <c:f>'Budget comparisons'!$B$37</c:f>
              <c:strCache>
                <c:ptCount val="1"/>
                <c:pt idx="0">
                  <c:v>2019 Lab</c:v>
                </c:pt>
              </c:strCache>
            </c:strRef>
          </c:tx>
          <c:spPr>
            <a:ln w="28575" cap="rnd">
              <a:solidFill>
                <a:srgbClr val="FF0000"/>
              </a:solidFill>
              <a:prstDash val="solid"/>
              <a:round/>
            </a:ln>
            <a:effectLst/>
          </c:spPr>
          <c:marker>
            <c:symbol val="none"/>
          </c:marker>
          <c:cat>
            <c:numRef>
              <c:f>'Budget comparisons'!$C$33:$I$33</c:f>
              <c:numCache>
                <c:formatCode>General</c:formatCode>
                <c:ptCount val="7"/>
                <c:pt idx="0">
                  <c:v>2017</c:v>
                </c:pt>
                <c:pt idx="1">
                  <c:v>2018</c:v>
                </c:pt>
                <c:pt idx="2">
                  <c:v>2019</c:v>
                </c:pt>
                <c:pt idx="3">
                  <c:v>2020</c:v>
                </c:pt>
                <c:pt idx="4">
                  <c:v>2021</c:v>
                </c:pt>
                <c:pt idx="5">
                  <c:v>2022</c:v>
                </c:pt>
                <c:pt idx="6">
                  <c:v>2023</c:v>
                </c:pt>
              </c:numCache>
            </c:numRef>
          </c:cat>
          <c:val>
            <c:numRef>
              <c:f>'Budget comparisons'!$C$37:$I$37</c:f>
              <c:numCache>
                <c:formatCode>0</c:formatCode>
                <c:ptCount val="7"/>
                <c:pt idx="2">
                  <c:v>596.93550324670275</c:v>
                </c:pt>
                <c:pt idx="3">
                  <c:v>832.8402981647439</c:v>
                </c:pt>
                <c:pt idx="4">
                  <c:v>702.91811630240534</c:v>
                </c:pt>
                <c:pt idx="5">
                  <c:v>584.28555977936162</c:v>
                </c:pt>
                <c:pt idx="6">
                  <c:v>617.49570033810016</c:v>
                </c:pt>
              </c:numCache>
            </c:numRef>
          </c:val>
          <c:smooth val="0"/>
          <c:extLst>
            <c:ext xmlns:c16="http://schemas.microsoft.com/office/drawing/2014/chart" uri="{C3380CC4-5D6E-409C-BE32-E72D297353CC}">
              <c16:uniqueId val="{00000003-6674-49BA-88F0-A560EEE5CADD}"/>
            </c:ext>
          </c:extLst>
        </c:ser>
        <c:dLbls>
          <c:showLegendKey val="0"/>
          <c:showVal val="0"/>
          <c:showCatName val="0"/>
          <c:showSerName val="0"/>
          <c:showPercent val="0"/>
          <c:showBubbleSize val="0"/>
        </c:dLbls>
        <c:smooth val="0"/>
        <c:axId val="1845019120"/>
        <c:axId val="1845022496"/>
      </c:lineChart>
      <c:catAx>
        <c:axId val="184501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022496"/>
        <c:crosses val="autoZero"/>
        <c:auto val="1"/>
        <c:lblAlgn val="ctr"/>
        <c:lblOffset val="100"/>
        <c:noMultiLvlLbl val="0"/>
      </c:catAx>
      <c:valAx>
        <c:axId val="1845022496"/>
        <c:scaling>
          <c:orientation val="minMax"/>
          <c:max val="1100"/>
          <c:min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01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Defence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comparisons'!$B$40</c:f>
              <c:strCache>
                <c:ptCount val="1"/>
                <c:pt idx="0">
                  <c:v>2017 Nat</c:v>
                </c:pt>
              </c:strCache>
            </c:strRef>
          </c:tx>
          <c:spPr>
            <a:ln w="28575" cap="rnd">
              <a:solidFill>
                <a:schemeClr val="accent1"/>
              </a:solidFill>
              <a:prstDash val="dash"/>
              <a:round/>
            </a:ln>
            <a:effectLst/>
          </c:spPr>
          <c:marker>
            <c:symbol val="none"/>
          </c:marker>
          <c:cat>
            <c:numRef>
              <c:f>'Budget comparisons'!$C$38:$I$38</c:f>
              <c:numCache>
                <c:formatCode>General</c:formatCode>
                <c:ptCount val="7"/>
                <c:pt idx="0">
                  <c:v>2017</c:v>
                </c:pt>
                <c:pt idx="1">
                  <c:v>2018</c:v>
                </c:pt>
                <c:pt idx="2">
                  <c:v>2019</c:v>
                </c:pt>
                <c:pt idx="3">
                  <c:v>2020</c:v>
                </c:pt>
                <c:pt idx="4">
                  <c:v>2021</c:v>
                </c:pt>
                <c:pt idx="5">
                  <c:v>2022</c:v>
                </c:pt>
                <c:pt idx="6">
                  <c:v>2023</c:v>
                </c:pt>
              </c:numCache>
            </c:numRef>
          </c:cat>
          <c:val>
            <c:numRef>
              <c:f>'Budget comparisons'!$C$40:$I$40</c:f>
              <c:numCache>
                <c:formatCode>0</c:formatCode>
                <c:ptCount val="7"/>
                <c:pt idx="0">
                  <c:v>449.66656911002855</c:v>
                </c:pt>
                <c:pt idx="1">
                  <c:v>463.04063043700745</c:v>
                </c:pt>
                <c:pt idx="2">
                  <c:v>482.1568142958966</c:v>
                </c:pt>
                <c:pt idx="3">
                  <c:v>484.06132077732229</c:v>
                </c:pt>
                <c:pt idx="4">
                  <c:v>485.39765697202569</c:v>
                </c:pt>
              </c:numCache>
            </c:numRef>
          </c:val>
          <c:smooth val="0"/>
          <c:extLst>
            <c:ext xmlns:c16="http://schemas.microsoft.com/office/drawing/2014/chart" uri="{C3380CC4-5D6E-409C-BE32-E72D297353CC}">
              <c16:uniqueId val="{00000001-D805-4C8E-AF94-6C18DC1D8520}"/>
            </c:ext>
          </c:extLst>
        </c:ser>
        <c:ser>
          <c:idx val="2"/>
          <c:order val="1"/>
          <c:tx>
            <c:strRef>
              <c:f>'Budget comparisons'!$B$41</c:f>
              <c:strCache>
                <c:ptCount val="1"/>
                <c:pt idx="0">
                  <c:v>2018 Lab</c:v>
                </c:pt>
              </c:strCache>
            </c:strRef>
          </c:tx>
          <c:spPr>
            <a:ln w="28575" cap="rnd">
              <a:solidFill>
                <a:srgbClr val="FF0000"/>
              </a:solidFill>
              <a:prstDash val="dash"/>
              <a:round/>
            </a:ln>
            <a:effectLst/>
          </c:spPr>
          <c:marker>
            <c:symbol val="none"/>
          </c:marker>
          <c:cat>
            <c:numRef>
              <c:f>'Budget comparisons'!$C$38:$I$38</c:f>
              <c:numCache>
                <c:formatCode>General</c:formatCode>
                <c:ptCount val="7"/>
                <c:pt idx="0">
                  <c:v>2017</c:v>
                </c:pt>
                <c:pt idx="1">
                  <c:v>2018</c:v>
                </c:pt>
                <c:pt idx="2">
                  <c:v>2019</c:v>
                </c:pt>
                <c:pt idx="3">
                  <c:v>2020</c:v>
                </c:pt>
                <c:pt idx="4">
                  <c:v>2021</c:v>
                </c:pt>
                <c:pt idx="5">
                  <c:v>2022</c:v>
                </c:pt>
                <c:pt idx="6">
                  <c:v>2023</c:v>
                </c:pt>
              </c:numCache>
            </c:numRef>
          </c:cat>
          <c:val>
            <c:numRef>
              <c:f>'Budget comparisons'!$C$41:$I$41</c:f>
              <c:numCache>
                <c:formatCode>0</c:formatCode>
                <c:ptCount val="7"/>
                <c:pt idx="1">
                  <c:v>462.15740456452767</c:v>
                </c:pt>
                <c:pt idx="2">
                  <c:v>468.73235389052007</c:v>
                </c:pt>
                <c:pt idx="3">
                  <c:v>496.18590901640414</c:v>
                </c:pt>
                <c:pt idx="4">
                  <c:v>504.53734383095644</c:v>
                </c:pt>
                <c:pt idx="5">
                  <c:v>511.11485682293431</c:v>
                </c:pt>
              </c:numCache>
            </c:numRef>
          </c:val>
          <c:smooth val="0"/>
          <c:extLst>
            <c:ext xmlns:c16="http://schemas.microsoft.com/office/drawing/2014/chart" uri="{C3380CC4-5D6E-409C-BE32-E72D297353CC}">
              <c16:uniqueId val="{00000002-D805-4C8E-AF94-6C18DC1D8520}"/>
            </c:ext>
          </c:extLst>
        </c:ser>
        <c:ser>
          <c:idx val="3"/>
          <c:order val="2"/>
          <c:tx>
            <c:strRef>
              <c:f>'Budget comparisons'!$B$42</c:f>
              <c:strCache>
                <c:ptCount val="1"/>
                <c:pt idx="0">
                  <c:v>2019 Lab</c:v>
                </c:pt>
              </c:strCache>
            </c:strRef>
          </c:tx>
          <c:spPr>
            <a:ln w="28575" cap="rnd">
              <a:solidFill>
                <a:srgbClr val="FF0000"/>
              </a:solidFill>
              <a:prstDash val="solid"/>
              <a:round/>
            </a:ln>
            <a:effectLst/>
          </c:spPr>
          <c:marker>
            <c:symbol val="none"/>
          </c:marker>
          <c:cat>
            <c:numRef>
              <c:f>'Budget comparisons'!$C$38:$I$38</c:f>
              <c:numCache>
                <c:formatCode>General</c:formatCode>
                <c:ptCount val="7"/>
                <c:pt idx="0">
                  <c:v>2017</c:v>
                </c:pt>
                <c:pt idx="1">
                  <c:v>2018</c:v>
                </c:pt>
                <c:pt idx="2">
                  <c:v>2019</c:v>
                </c:pt>
                <c:pt idx="3">
                  <c:v>2020</c:v>
                </c:pt>
                <c:pt idx="4">
                  <c:v>2021</c:v>
                </c:pt>
                <c:pt idx="5">
                  <c:v>2022</c:v>
                </c:pt>
                <c:pt idx="6">
                  <c:v>2023</c:v>
                </c:pt>
              </c:numCache>
            </c:numRef>
          </c:cat>
          <c:val>
            <c:numRef>
              <c:f>'Budget comparisons'!$C$42:$I$42</c:f>
              <c:numCache>
                <c:formatCode>0</c:formatCode>
                <c:ptCount val="7"/>
                <c:pt idx="2">
                  <c:v>478.80144505315707</c:v>
                </c:pt>
                <c:pt idx="3">
                  <c:v>489.20815162972542</c:v>
                </c:pt>
                <c:pt idx="4">
                  <c:v>494.50259141428256</c:v>
                </c:pt>
                <c:pt idx="5">
                  <c:v>483.54242089450867</c:v>
                </c:pt>
                <c:pt idx="6">
                  <c:v>470.63347520767235</c:v>
                </c:pt>
              </c:numCache>
            </c:numRef>
          </c:val>
          <c:smooth val="0"/>
          <c:extLst>
            <c:ext xmlns:c16="http://schemas.microsoft.com/office/drawing/2014/chart" uri="{C3380CC4-5D6E-409C-BE32-E72D297353CC}">
              <c16:uniqueId val="{00000003-D805-4C8E-AF94-6C18DC1D8520}"/>
            </c:ext>
          </c:extLst>
        </c:ser>
        <c:dLbls>
          <c:showLegendKey val="0"/>
          <c:showVal val="0"/>
          <c:showCatName val="0"/>
          <c:showSerName val="0"/>
          <c:showPercent val="0"/>
          <c:showBubbleSize val="0"/>
        </c:dLbls>
        <c:smooth val="0"/>
        <c:axId val="2114017120"/>
        <c:axId val="2114019808"/>
      </c:lineChart>
      <c:catAx>
        <c:axId val="211401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019808"/>
        <c:crosses val="autoZero"/>
        <c:auto val="1"/>
        <c:lblAlgn val="ctr"/>
        <c:lblOffset val="100"/>
        <c:noMultiLvlLbl val="0"/>
      </c:catAx>
      <c:valAx>
        <c:axId val="2114019808"/>
        <c:scaling>
          <c:orientation val="minMax"/>
          <c:max val="1100"/>
          <c:min val="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01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Heritage, culture and recreation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'Budget comparisons'!$B$45</c:f>
              <c:strCache>
                <c:ptCount val="1"/>
                <c:pt idx="0">
                  <c:v>2017 Nat</c:v>
                </c:pt>
              </c:strCache>
            </c:strRef>
          </c:tx>
          <c:spPr>
            <a:ln w="28575" cap="rnd">
              <a:solidFill>
                <a:schemeClr val="accent1"/>
              </a:solidFill>
              <a:prstDash val="dash"/>
              <a:round/>
            </a:ln>
            <a:effectLst/>
          </c:spPr>
          <c:marker>
            <c:symbol val="none"/>
          </c:marker>
          <c:cat>
            <c:numRef>
              <c:f>'Budget comparisons'!$C$43:$I$43</c:f>
              <c:numCache>
                <c:formatCode>General</c:formatCode>
                <c:ptCount val="7"/>
                <c:pt idx="0">
                  <c:v>2017</c:v>
                </c:pt>
                <c:pt idx="1">
                  <c:v>2018</c:v>
                </c:pt>
                <c:pt idx="2">
                  <c:v>2019</c:v>
                </c:pt>
                <c:pt idx="3">
                  <c:v>2020</c:v>
                </c:pt>
                <c:pt idx="4">
                  <c:v>2021</c:v>
                </c:pt>
                <c:pt idx="5">
                  <c:v>2022</c:v>
                </c:pt>
                <c:pt idx="6">
                  <c:v>2023</c:v>
                </c:pt>
              </c:numCache>
            </c:numRef>
          </c:cat>
          <c:val>
            <c:numRef>
              <c:f>'Budget comparisons'!$C$45:$I$45</c:f>
              <c:numCache>
                <c:formatCode>0</c:formatCode>
                <c:ptCount val="7"/>
                <c:pt idx="0">
                  <c:v>179.33143571976257</c:v>
                </c:pt>
                <c:pt idx="1">
                  <c:v>174.63616825299354</c:v>
                </c:pt>
                <c:pt idx="2">
                  <c:v>186.79680685854424</c:v>
                </c:pt>
                <c:pt idx="3">
                  <c:v>189.37851331338942</c:v>
                </c:pt>
                <c:pt idx="4">
                  <c:v>193.00911320960671</c:v>
                </c:pt>
              </c:numCache>
            </c:numRef>
          </c:val>
          <c:smooth val="0"/>
          <c:extLst>
            <c:ext xmlns:c16="http://schemas.microsoft.com/office/drawing/2014/chart" uri="{C3380CC4-5D6E-409C-BE32-E72D297353CC}">
              <c16:uniqueId val="{00000001-6449-4866-B2B0-4F9DDECC2EC7}"/>
            </c:ext>
          </c:extLst>
        </c:ser>
        <c:ser>
          <c:idx val="2"/>
          <c:order val="1"/>
          <c:tx>
            <c:strRef>
              <c:f>'Budget comparisons'!$B$46</c:f>
              <c:strCache>
                <c:ptCount val="1"/>
                <c:pt idx="0">
                  <c:v>2018 Lab</c:v>
                </c:pt>
              </c:strCache>
            </c:strRef>
          </c:tx>
          <c:spPr>
            <a:ln w="28575" cap="rnd">
              <a:solidFill>
                <a:srgbClr val="FF0000"/>
              </a:solidFill>
              <a:prstDash val="dash"/>
              <a:round/>
            </a:ln>
            <a:effectLst/>
          </c:spPr>
          <c:marker>
            <c:symbol val="none"/>
          </c:marker>
          <c:cat>
            <c:numRef>
              <c:f>'Budget comparisons'!$C$43:$I$43</c:f>
              <c:numCache>
                <c:formatCode>General</c:formatCode>
                <c:ptCount val="7"/>
                <c:pt idx="0">
                  <c:v>2017</c:v>
                </c:pt>
                <c:pt idx="1">
                  <c:v>2018</c:v>
                </c:pt>
                <c:pt idx="2">
                  <c:v>2019</c:v>
                </c:pt>
                <c:pt idx="3">
                  <c:v>2020</c:v>
                </c:pt>
                <c:pt idx="4">
                  <c:v>2021</c:v>
                </c:pt>
                <c:pt idx="5">
                  <c:v>2022</c:v>
                </c:pt>
                <c:pt idx="6">
                  <c:v>2023</c:v>
                </c:pt>
              </c:numCache>
            </c:numRef>
          </c:cat>
          <c:val>
            <c:numRef>
              <c:f>'Budget comparisons'!$C$46:$I$46</c:f>
              <c:numCache>
                <c:formatCode>0</c:formatCode>
                <c:ptCount val="7"/>
                <c:pt idx="1">
                  <c:v>179.86285948214103</c:v>
                </c:pt>
                <c:pt idx="2">
                  <c:v>173.49665622060772</c:v>
                </c:pt>
                <c:pt idx="3">
                  <c:v>174.59329972634194</c:v>
                </c:pt>
                <c:pt idx="4">
                  <c:v>173.12165105197323</c:v>
                </c:pt>
                <c:pt idx="5">
                  <c:v>179.42108027614611</c:v>
                </c:pt>
              </c:numCache>
            </c:numRef>
          </c:val>
          <c:smooth val="0"/>
          <c:extLst>
            <c:ext xmlns:c16="http://schemas.microsoft.com/office/drawing/2014/chart" uri="{C3380CC4-5D6E-409C-BE32-E72D297353CC}">
              <c16:uniqueId val="{00000002-6449-4866-B2B0-4F9DDECC2EC7}"/>
            </c:ext>
          </c:extLst>
        </c:ser>
        <c:ser>
          <c:idx val="3"/>
          <c:order val="2"/>
          <c:tx>
            <c:strRef>
              <c:f>'Budget comparisons'!$B$47</c:f>
              <c:strCache>
                <c:ptCount val="1"/>
                <c:pt idx="0">
                  <c:v>2019 Lab</c:v>
                </c:pt>
              </c:strCache>
            </c:strRef>
          </c:tx>
          <c:spPr>
            <a:ln w="28575" cap="rnd">
              <a:solidFill>
                <a:srgbClr val="FF0000"/>
              </a:solidFill>
              <a:prstDash val="solid"/>
              <a:round/>
            </a:ln>
            <a:effectLst/>
          </c:spPr>
          <c:marker>
            <c:symbol val="none"/>
          </c:marker>
          <c:cat>
            <c:numRef>
              <c:f>'Budget comparisons'!$C$43:$I$43</c:f>
              <c:numCache>
                <c:formatCode>General</c:formatCode>
                <c:ptCount val="7"/>
                <c:pt idx="0">
                  <c:v>2017</c:v>
                </c:pt>
                <c:pt idx="1">
                  <c:v>2018</c:v>
                </c:pt>
                <c:pt idx="2">
                  <c:v>2019</c:v>
                </c:pt>
                <c:pt idx="3">
                  <c:v>2020</c:v>
                </c:pt>
                <c:pt idx="4">
                  <c:v>2021</c:v>
                </c:pt>
                <c:pt idx="5">
                  <c:v>2022</c:v>
                </c:pt>
                <c:pt idx="6">
                  <c:v>2023</c:v>
                </c:pt>
              </c:numCache>
            </c:numRef>
          </c:cat>
          <c:val>
            <c:numRef>
              <c:f>'Budget comparisons'!$C$47:$I$47</c:f>
              <c:numCache>
                <c:formatCode>0</c:formatCode>
                <c:ptCount val="7"/>
                <c:pt idx="2">
                  <c:v>179.99557086236896</c:v>
                </c:pt>
                <c:pt idx="3">
                  <c:v>191.57080692679835</c:v>
                </c:pt>
                <c:pt idx="4">
                  <c:v>184.02647410334237</c:v>
                </c:pt>
                <c:pt idx="5">
                  <c:v>184.29224082662972</c:v>
                </c:pt>
                <c:pt idx="6">
                  <c:v>182.01068083692522</c:v>
                </c:pt>
              </c:numCache>
            </c:numRef>
          </c:val>
          <c:smooth val="0"/>
          <c:extLst>
            <c:ext xmlns:c16="http://schemas.microsoft.com/office/drawing/2014/chart" uri="{C3380CC4-5D6E-409C-BE32-E72D297353CC}">
              <c16:uniqueId val="{00000003-6449-4866-B2B0-4F9DDECC2EC7}"/>
            </c:ext>
          </c:extLst>
        </c:ser>
        <c:dLbls>
          <c:showLegendKey val="0"/>
          <c:showVal val="0"/>
          <c:showCatName val="0"/>
          <c:showSerName val="0"/>
          <c:showPercent val="0"/>
          <c:showBubbleSize val="0"/>
        </c:dLbls>
        <c:smooth val="0"/>
        <c:axId val="1833541280"/>
        <c:axId val="1833544656"/>
      </c:lineChart>
      <c:catAx>
        <c:axId val="183354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3544656"/>
        <c:crosses val="autoZero"/>
        <c:auto val="1"/>
        <c:lblAlgn val="ctr"/>
        <c:lblOffset val="100"/>
        <c:noMultiLvlLbl val="0"/>
      </c:catAx>
      <c:valAx>
        <c:axId val="1833544656"/>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354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9</xdr:col>
      <xdr:colOff>552451</xdr:colOff>
      <xdr:row>0</xdr:row>
      <xdr:rowOff>80962</xdr:rowOff>
    </xdr:from>
    <xdr:to>
      <xdr:col>15</xdr:col>
      <xdr:colOff>133350</xdr:colOff>
      <xdr:row>14</xdr:row>
      <xdr:rowOff>161925</xdr:rowOff>
    </xdr:to>
    <xdr:graphicFrame macro="">
      <xdr:nvGraphicFramePr>
        <xdr:cNvPr id="2" name="Chart 1">
          <a:extLst>
            <a:ext uri="{FF2B5EF4-FFF2-40B4-BE49-F238E27FC236}">
              <a16:creationId xmlns:a16="http://schemas.microsoft.com/office/drawing/2014/main" id="{F16454AD-1BA5-4DB2-869B-1394A4A03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190500</xdr:colOff>
      <xdr:row>0</xdr:row>
      <xdr:rowOff>80962</xdr:rowOff>
    </xdr:from>
    <xdr:to>
      <xdr:col>20</xdr:col>
      <xdr:colOff>333375</xdr:colOff>
      <xdr:row>14</xdr:row>
      <xdr:rowOff>133350</xdr:rowOff>
    </xdr:to>
    <xdr:graphicFrame macro="">
      <xdr:nvGraphicFramePr>
        <xdr:cNvPr id="3" name="Chart 2">
          <a:extLst>
            <a:ext uri="{FF2B5EF4-FFF2-40B4-BE49-F238E27FC236}">
              <a16:creationId xmlns:a16="http://schemas.microsoft.com/office/drawing/2014/main" id="{D2CD85AC-6C85-4EEF-82A1-31D44D8D47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381000</xdr:colOff>
      <xdr:row>0</xdr:row>
      <xdr:rowOff>61912</xdr:rowOff>
    </xdr:from>
    <xdr:to>
      <xdr:col>26</xdr:col>
      <xdr:colOff>38100</xdr:colOff>
      <xdr:row>14</xdr:row>
      <xdr:rowOff>161925</xdr:rowOff>
    </xdr:to>
    <xdr:graphicFrame macro="">
      <xdr:nvGraphicFramePr>
        <xdr:cNvPr id="4" name="Chart 3">
          <a:extLst>
            <a:ext uri="{FF2B5EF4-FFF2-40B4-BE49-F238E27FC236}">
              <a16:creationId xmlns:a16="http://schemas.microsoft.com/office/drawing/2014/main" id="{BAC95AF0-B3E9-4207-B80D-57EAC38508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571500</xdr:colOff>
      <xdr:row>15</xdr:row>
      <xdr:rowOff>80962</xdr:rowOff>
    </xdr:from>
    <xdr:to>
      <xdr:col>15</xdr:col>
      <xdr:colOff>161925</xdr:colOff>
      <xdr:row>29</xdr:row>
      <xdr:rowOff>152400</xdr:rowOff>
    </xdr:to>
    <xdr:graphicFrame macro="">
      <xdr:nvGraphicFramePr>
        <xdr:cNvPr id="5" name="Chart 4">
          <a:extLst>
            <a:ext uri="{FF2B5EF4-FFF2-40B4-BE49-F238E27FC236}">
              <a16:creationId xmlns:a16="http://schemas.microsoft.com/office/drawing/2014/main" id="{75781A20-7558-4354-9E0D-385B6D4DD8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176212</xdr:colOff>
      <xdr:row>15</xdr:row>
      <xdr:rowOff>4762</xdr:rowOff>
    </xdr:from>
    <xdr:to>
      <xdr:col>20</xdr:col>
      <xdr:colOff>342900</xdr:colOff>
      <xdr:row>29</xdr:row>
      <xdr:rowOff>114300</xdr:rowOff>
    </xdr:to>
    <xdr:graphicFrame macro="">
      <xdr:nvGraphicFramePr>
        <xdr:cNvPr id="6" name="Chart 5">
          <a:extLst>
            <a:ext uri="{FF2B5EF4-FFF2-40B4-BE49-F238E27FC236}">
              <a16:creationId xmlns:a16="http://schemas.microsoft.com/office/drawing/2014/main" id="{735612DD-8B22-4B40-8BBD-EE6AEF7960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366713</xdr:colOff>
      <xdr:row>15</xdr:row>
      <xdr:rowOff>23813</xdr:rowOff>
    </xdr:from>
    <xdr:to>
      <xdr:col>25</xdr:col>
      <xdr:colOff>571501</xdr:colOff>
      <xdr:row>29</xdr:row>
      <xdr:rowOff>66675</xdr:rowOff>
    </xdr:to>
    <xdr:graphicFrame macro="">
      <xdr:nvGraphicFramePr>
        <xdr:cNvPr id="8" name="Chart 7">
          <a:extLst>
            <a:ext uri="{FF2B5EF4-FFF2-40B4-BE49-F238E27FC236}">
              <a16:creationId xmlns:a16="http://schemas.microsoft.com/office/drawing/2014/main" id="{B95E8DCD-E861-4B5A-87EB-10985D5F74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571501</xdr:colOff>
      <xdr:row>29</xdr:row>
      <xdr:rowOff>166687</xdr:rowOff>
    </xdr:from>
    <xdr:to>
      <xdr:col>15</xdr:col>
      <xdr:colOff>123825</xdr:colOff>
      <xdr:row>44</xdr:row>
      <xdr:rowOff>104775</xdr:rowOff>
    </xdr:to>
    <xdr:graphicFrame macro="">
      <xdr:nvGraphicFramePr>
        <xdr:cNvPr id="10" name="Chart 9">
          <a:extLst>
            <a:ext uri="{FF2B5EF4-FFF2-40B4-BE49-F238E27FC236}">
              <a16:creationId xmlns:a16="http://schemas.microsoft.com/office/drawing/2014/main" id="{F14D656D-FB9B-4942-9E77-B68C8AF7A9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161925</xdr:colOff>
      <xdr:row>29</xdr:row>
      <xdr:rowOff>138111</xdr:rowOff>
    </xdr:from>
    <xdr:to>
      <xdr:col>20</xdr:col>
      <xdr:colOff>352425</xdr:colOff>
      <xdr:row>44</xdr:row>
      <xdr:rowOff>133350</xdr:rowOff>
    </xdr:to>
    <xdr:graphicFrame macro="">
      <xdr:nvGraphicFramePr>
        <xdr:cNvPr id="11" name="Chart 10">
          <a:extLst>
            <a:ext uri="{FF2B5EF4-FFF2-40B4-BE49-F238E27FC236}">
              <a16:creationId xmlns:a16="http://schemas.microsoft.com/office/drawing/2014/main" id="{C04D6F5A-6708-4E4A-B233-8113DC207C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361950</xdr:colOff>
      <xdr:row>29</xdr:row>
      <xdr:rowOff>109537</xdr:rowOff>
    </xdr:from>
    <xdr:to>
      <xdr:col>25</xdr:col>
      <xdr:colOff>581025</xdr:colOff>
      <xdr:row>44</xdr:row>
      <xdr:rowOff>142875</xdr:rowOff>
    </xdr:to>
    <xdr:graphicFrame macro="">
      <xdr:nvGraphicFramePr>
        <xdr:cNvPr id="12" name="Chart 11">
          <a:extLst>
            <a:ext uri="{FF2B5EF4-FFF2-40B4-BE49-F238E27FC236}">
              <a16:creationId xmlns:a16="http://schemas.microsoft.com/office/drawing/2014/main" id="{B98960B4-078C-4941-A477-EE768177D8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571500</xdr:colOff>
      <xdr:row>44</xdr:row>
      <xdr:rowOff>147637</xdr:rowOff>
    </xdr:from>
    <xdr:to>
      <xdr:col>15</xdr:col>
      <xdr:colOff>114300</xdr:colOff>
      <xdr:row>59</xdr:row>
      <xdr:rowOff>95250</xdr:rowOff>
    </xdr:to>
    <xdr:graphicFrame macro="">
      <xdr:nvGraphicFramePr>
        <xdr:cNvPr id="13" name="Chart 12">
          <a:extLst>
            <a:ext uri="{FF2B5EF4-FFF2-40B4-BE49-F238E27FC236}">
              <a16:creationId xmlns:a16="http://schemas.microsoft.com/office/drawing/2014/main" id="{7E1C9C3D-5928-4C38-96A1-76537A291A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161925</xdr:colOff>
      <xdr:row>45</xdr:row>
      <xdr:rowOff>4762</xdr:rowOff>
    </xdr:from>
    <xdr:to>
      <xdr:col>20</xdr:col>
      <xdr:colOff>361950</xdr:colOff>
      <xdr:row>59</xdr:row>
      <xdr:rowOff>47626</xdr:rowOff>
    </xdr:to>
    <xdr:graphicFrame macro="">
      <xdr:nvGraphicFramePr>
        <xdr:cNvPr id="14" name="Chart 13">
          <a:extLst>
            <a:ext uri="{FF2B5EF4-FFF2-40B4-BE49-F238E27FC236}">
              <a16:creationId xmlns:a16="http://schemas.microsoft.com/office/drawing/2014/main" id="{06E6B9E5-7AD2-4D2C-AF0C-175264099D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395287</xdr:colOff>
      <xdr:row>45</xdr:row>
      <xdr:rowOff>14286</xdr:rowOff>
    </xdr:from>
    <xdr:to>
      <xdr:col>25</xdr:col>
      <xdr:colOff>600075</xdr:colOff>
      <xdr:row>58</xdr:row>
      <xdr:rowOff>180975</xdr:rowOff>
    </xdr:to>
    <xdr:graphicFrame macro="">
      <xdr:nvGraphicFramePr>
        <xdr:cNvPr id="15" name="Chart 14">
          <a:extLst>
            <a:ext uri="{FF2B5EF4-FFF2-40B4-BE49-F238E27FC236}">
              <a16:creationId xmlns:a16="http://schemas.microsoft.com/office/drawing/2014/main" id="{B4D51AEE-A71A-4A94-BFDF-462FFEB1F5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576262</xdr:colOff>
      <xdr:row>59</xdr:row>
      <xdr:rowOff>157162</xdr:rowOff>
    </xdr:from>
    <xdr:to>
      <xdr:col>15</xdr:col>
      <xdr:colOff>114300</xdr:colOff>
      <xdr:row>74</xdr:row>
      <xdr:rowOff>38100</xdr:rowOff>
    </xdr:to>
    <xdr:graphicFrame macro="">
      <xdr:nvGraphicFramePr>
        <xdr:cNvPr id="16" name="Chart 15">
          <a:extLst>
            <a:ext uri="{FF2B5EF4-FFF2-40B4-BE49-F238E27FC236}">
              <a16:creationId xmlns:a16="http://schemas.microsoft.com/office/drawing/2014/main" id="{6F01FB3E-D842-46B6-9BC9-EF511E2A26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171450</xdr:colOff>
      <xdr:row>59</xdr:row>
      <xdr:rowOff>157162</xdr:rowOff>
    </xdr:from>
    <xdr:to>
      <xdr:col>20</xdr:col>
      <xdr:colOff>352425</xdr:colOff>
      <xdr:row>74</xdr:row>
      <xdr:rowOff>42862</xdr:rowOff>
    </xdr:to>
    <xdr:graphicFrame macro="">
      <xdr:nvGraphicFramePr>
        <xdr:cNvPr id="17" name="Chart 16">
          <a:extLst>
            <a:ext uri="{FF2B5EF4-FFF2-40B4-BE49-F238E27FC236}">
              <a16:creationId xmlns:a16="http://schemas.microsoft.com/office/drawing/2014/main" id="{82123865-B779-409A-A24F-AAB06D0079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381000</xdr:colOff>
      <xdr:row>59</xdr:row>
      <xdr:rowOff>166686</xdr:rowOff>
    </xdr:from>
    <xdr:to>
      <xdr:col>26</xdr:col>
      <xdr:colOff>114300</xdr:colOff>
      <xdr:row>74</xdr:row>
      <xdr:rowOff>9525</xdr:rowOff>
    </xdr:to>
    <xdr:graphicFrame macro="">
      <xdr:nvGraphicFramePr>
        <xdr:cNvPr id="18" name="Chart 17">
          <a:extLst>
            <a:ext uri="{FF2B5EF4-FFF2-40B4-BE49-F238E27FC236}">
              <a16:creationId xmlns:a16="http://schemas.microsoft.com/office/drawing/2014/main" id="{9E346CB9-F622-4FCE-AC32-E86627E272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495300</xdr:colOff>
      <xdr:row>74</xdr:row>
      <xdr:rowOff>114300</xdr:rowOff>
    </xdr:from>
    <xdr:to>
      <xdr:col>15</xdr:col>
      <xdr:colOff>171450</xdr:colOff>
      <xdr:row>89</xdr:row>
      <xdr:rowOff>0</xdr:rowOff>
    </xdr:to>
    <xdr:graphicFrame macro="">
      <xdr:nvGraphicFramePr>
        <xdr:cNvPr id="19" name="Chart 18">
          <a:extLst>
            <a:ext uri="{FF2B5EF4-FFF2-40B4-BE49-F238E27FC236}">
              <a16:creationId xmlns:a16="http://schemas.microsoft.com/office/drawing/2014/main" id="{5AF8F6E3-5DCE-4D21-AC90-71D9B07623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AI69"/>
  <sheetViews>
    <sheetView workbookViewId="0">
      <pane xSplit="1" topLeftCell="B1" activePane="topRight" state="frozen"/>
      <selection pane="topRight" activeCell="D14" sqref="D14"/>
    </sheetView>
  </sheetViews>
  <sheetFormatPr defaultColWidth="8.85546875" defaultRowHeight="15"/>
  <cols>
    <col min="1" max="1" width="42.42578125" style="9" customWidth="1"/>
    <col min="21" max="22" width="8.42578125" customWidth="1"/>
    <col min="23" max="23" width="9.42578125" customWidth="1"/>
    <col min="24" max="24" width="9.85546875" customWidth="1"/>
    <col min="25" max="25" width="9.28515625" customWidth="1"/>
    <col min="31" max="32" width="10" customWidth="1"/>
  </cols>
  <sheetData>
    <row r="1" spans="1:35" ht="42" customHeight="1">
      <c r="A1" s="72"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c r="A2" s="52"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c r="B3" s="52"/>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35">
      <c r="A4" s="10" t="s">
        <v>2</v>
      </c>
      <c r="B4" s="1">
        <f t="shared" ref="B4:W4" si="0">+C4-1</f>
        <v>1993</v>
      </c>
      <c r="C4" s="1">
        <f t="shared" si="0"/>
        <v>1994</v>
      </c>
      <c r="D4" s="1">
        <f t="shared" si="0"/>
        <v>1995</v>
      </c>
      <c r="E4" s="1">
        <f t="shared" si="0"/>
        <v>1996</v>
      </c>
      <c r="F4" s="1">
        <f t="shared" si="0"/>
        <v>1997</v>
      </c>
      <c r="G4" s="1">
        <f t="shared" si="0"/>
        <v>1998</v>
      </c>
      <c r="H4" s="1">
        <f t="shared" si="0"/>
        <v>1999</v>
      </c>
      <c r="I4" s="1">
        <f t="shared" si="0"/>
        <v>2000</v>
      </c>
      <c r="J4" s="1">
        <f t="shared" si="0"/>
        <v>2001</v>
      </c>
      <c r="K4" s="1">
        <f t="shared" si="0"/>
        <v>2002</v>
      </c>
      <c r="L4" s="1">
        <f t="shared" si="0"/>
        <v>2003</v>
      </c>
      <c r="M4" s="1">
        <f t="shared" si="0"/>
        <v>2004</v>
      </c>
      <c r="N4" s="1">
        <f t="shared" si="0"/>
        <v>2005</v>
      </c>
      <c r="O4" s="1">
        <f t="shared" si="0"/>
        <v>2006</v>
      </c>
      <c r="P4" s="1">
        <f t="shared" si="0"/>
        <v>2007</v>
      </c>
      <c r="Q4" s="1">
        <f t="shared" si="0"/>
        <v>2008</v>
      </c>
      <c r="R4" s="1">
        <f t="shared" si="0"/>
        <v>2009</v>
      </c>
      <c r="S4" s="1">
        <f t="shared" si="0"/>
        <v>2010</v>
      </c>
      <c r="T4" s="1">
        <f t="shared" si="0"/>
        <v>2011</v>
      </c>
      <c r="U4" s="1">
        <f t="shared" si="0"/>
        <v>2012</v>
      </c>
      <c r="V4" s="1">
        <f t="shared" si="0"/>
        <v>2013</v>
      </c>
      <c r="W4" s="1">
        <f t="shared" si="0"/>
        <v>2014</v>
      </c>
      <c r="X4" s="1">
        <f>+Y4-1</f>
        <v>2015</v>
      </c>
      <c r="Y4" s="1">
        <v>2016</v>
      </c>
      <c r="Z4" s="1">
        <v>2017</v>
      </c>
      <c r="AA4" s="1">
        <v>2018</v>
      </c>
      <c r="AB4" s="18">
        <v>2019</v>
      </c>
      <c r="AC4" s="19">
        <v>2020</v>
      </c>
      <c r="AD4" s="19">
        <v>2021</v>
      </c>
      <c r="AE4" s="19">
        <v>2022</v>
      </c>
      <c r="AF4" s="19">
        <v>2023</v>
      </c>
      <c r="AG4" s="51"/>
      <c r="AH4" s="51"/>
      <c r="AI4" s="51"/>
    </row>
    <row r="5" spans="1:35">
      <c r="A5" s="12" t="s">
        <v>3</v>
      </c>
      <c r="B5" s="4">
        <v>12071</v>
      </c>
      <c r="C5" s="4">
        <v>11479</v>
      </c>
      <c r="D5" s="4">
        <v>11724</v>
      </c>
      <c r="E5" s="4">
        <v>12240</v>
      </c>
      <c r="F5" s="4">
        <v>12620</v>
      </c>
      <c r="G5" s="4">
        <v>12509</v>
      </c>
      <c r="H5" s="4">
        <v>12906</v>
      </c>
      <c r="I5" s="4">
        <v>12896</v>
      </c>
      <c r="J5" s="4">
        <v>13207</v>
      </c>
      <c r="K5" s="4">
        <v>13485</v>
      </c>
      <c r="L5" s="4">
        <v>13907</v>
      </c>
      <c r="M5" s="4">
        <v>14252</v>
      </c>
      <c r="N5" s="4">
        <v>14682</v>
      </c>
      <c r="O5" s="4">
        <v>15598</v>
      </c>
      <c r="P5" s="4">
        <v>16768</v>
      </c>
      <c r="Q5" s="4">
        <v>17877</v>
      </c>
      <c r="R5" s="4">
        <v>19382</v>
      </c>
      <c r="S5" s="4">
        <v>21185</v>
      </c>
      <c r="T5" s="4">
        <v>22005</v>
      </c>
      <c r="U5" s="4">
        <v>22028</v>
      </c>
      <c r="V5" s="4">
        <v>22741</v>
      </c>
      <c r="W5" s="4">
        <v>23026</v>
      </c>
      <c r="X5" s="4">
        <v>23523</v>
      </c>
      <c r="Y5" s="4">
        <v>24081</v>
      </c>
      <c r="Z5" s="4">
        <v>25294</v>
      </c>
      <c r="AA5" s="4">
        <v>25999</v>
      </c>
      <c r="AB5" s="4">
        <v>28961</v>
      </c>
      <c r="AC5" s="4">
        <v>30915</v>
      </c>
      <c r="AD5" s="4">
        <v>32360</v>
      </c>
      <c r="AE5" s="4">
        <v>33726</v>
      </c>
      <c r="AF5" s="4">
        <v>34959</v>
      </c>
      <c r="AG5" s="3"/>
      <c r="AH5" s="51"/>
      <c r="AI5" s="60"/>
    </row>
    <row r="6" spans="1:35">
      <c r="A6" s="12" t="s">
        <v>4</v>
      </c>
      <c r="B6" s="4">
        <v>4168</v>
      </c>
      <c r="C6" s="4">
        <v>4602</v>
      </c>
      <c r="D6" s="4">
        <v>4886</v>
      </c>
      <c r="E6" s="4">
        <v>5228</v>
      </c>
      <c r="F6" s="4">
        <v>5626</v>
      </c>
      <c r="G6" s="4">
        <v>6001</v>
      </c>
      <c r="H6" s="4">
        <v>6573</v>
      </c>
      <c r="I6" s="4">
        <v>6874</v>
      </c>
      <c r="J6" s="4">
        <v>6660</v>
      </c>
      <c r="K6" s="4">
        <v>7032</v>
      </c>
      <c r="L6" s="4">
        <v>7501</v>
      </c>
      <c r="M6" s="4">
        <v>8111</v>
      </c>
      <c r="N6" s="4">
        <v>8813</v>
      </c>
      <c r="O6" s="4">
        <v>9547</v>
      </c>
      <c r="P6" s="4">
        <v>10355</v>
      </c>
      <c r="Q6" s="4">
        <v>11297</v>
      </c>
      <c r="R6" s="4">
        <v>12368</v>
      </c>
      <c r="S6" s="4">
        <v>13128</v>
      </c>
      <c r="T6" s="4">
        <v>13753</v>
      </c>
      <c r="U6" s="4">
        <v>14160</v>
      </c>
      <c r="V6" s="4">
        <v>14498</v>
      </c>
      <c r="W6" s="4">
        <v>14898</v>
      </c>
      <c r="X6" s="4">
        <v>15058</v>
      </c>
      <c r="Y6" s="4">
        <v>15626</v>
      </c>
      <c r="Z6" s="4">
        <v>16223</v>
      </c>
      <c r="AA6" s="4">
        <v>17159</v>
      </c>
      <c r="AB6" s="4">
        <v>18277</v>
      </c>
      <c r="AC6" s="4">
        <v>19198</v>
      </c>
      <c r="AD6" s="4">
        <v>19119</v>
      </c>
      <c r="AE6" s="4">
        <v>19254</v>
      </c>
      <c r="AF6" s="4">
        <v>19283</v>
      </c>
      <c r="AG6" s="3"/>
      <c r="AH6" s="51"/>
      <c r="AI6" s="51"/>
    </row>
    <row r="7" spans="1:35">
      <c r="A7" s="12" t="s">
        <v>5</v>
      </c>
      <c r="B7" s="4">
        <v>4539</v>
      </c>
      <c r="C7" s="4">
        <v>4627</v>
      </c>
      <c r="D7" s="4">
        <v>4803</v>
      </c>
      <c r="E7" s="4">
        <v>4949</v>
      </c>
      <c r="F7" s="4">
        <v>5335</v>
      </c>
      <c r="G7" s="4">
        <v>5714</v>
      </c>
      <c r="H7" s="4">
        <v>5899</v>
      </c>
      <c r="I7" s="4">
        <v>6310</v>
      </c>
      <c r="J7" s="4">
        <v>6136</v>
      </c>
      <c r="K7" s="4">
        <v>6473</v>
      </c>
      <c r="L7" s="4">
        <v>7016</v>
      </c>
      <c r="M7" s="4">
        <v>7585</v>
      </c>
      <c r="N7" s="4">
        <v>7930</v>
      </c>
      <c r="O7" s="4">
        <v>9914</v>
      </c>
      <c r="P7" s="4">
        <v>9269</v>
      </c>
      <c r="Q7" s="4">
        <v>9551</v>
      </c>
      <c r="R7" s="4">
        <v>11455</v>
      </c>
      <c r="S7" s="4">
        <v>11724</v>
      </c>
      <c r="T7" s="4">
        <v>11650</v>
      </c>
      <c r="U7" s="4">
        <v>11654</v>
      </c>
      <c r="V7" s="4">
        <v>12504</v>
      </c>
      <c r="W7" s="4">
        <v>12300</v>
      </c>
      <c r="X7" s="4">
        <v>12879</v>
      </c>
      <c r="Y7" s="4">
        <v>13158</v>
      </c>
      <c r="Z7" s="4">
        <v>13281</v>
      </c>
      <c r="AA7" s="4">
        <v>13629</v>
      </c>
      <c r="AB7" s="4">
        <v>14312</v>
      </c>
      <c r="AC7" s="4">
        <v>14919</v>
      </c>
      <c r="AD7" s="4">
        <v>15318</v>
      </c>
      <c r="AE7" s="4">
        <v>15447</v>
      </c>
      <c r="AF7" s="4">
        <v>15640</v>
      </c>
      <c r="AG7" s="3"/>
      <c r="AH7" s="51"/>
      <c r="AI7" s="51"/>
    </row>
    <row r="8" spans="1:35">
      <c r="A8" s="11" t="s">
        <v>6</v>
      </c>
      <c r="B8" s="4">
        <v>1464</v>
      </c>
      <c r="C8" s="2">
        <v>1723</v>
      </c>
      <c r="D8" s="2">
        <v>1340</v>
      </c>
      <c r="E8" s="2">
        <v>1565</v>
      </c>
      <c r="F8" s="2">
        <v>1667</v>
      </c>
      <c r="G8" s="2">
        <v>1562</v>
      </c>
      <c r="H8" s="2">
        <v>1705</v>
      </c>
      <c r="I8" s="2">
        <v>1710</v>
      </c>
      <c r="J8" s="2">
        <v>1798</v>
      </c>
      <c r="K8" s="2">
        <v>1540</v>
      </c>
      <c r="L8" s="2">
        <v>2130</v>
      </c>
      <c r="M8" s="2">
        <v>2091</v>
      </c>
      <c r="N8" s="2">
        <v>2567</v>
      </c>
      <c r="O8" s="2">
        <v>2507</v>
      </c>
      <c r="P8" s="2">
        <v>4816</v>
      </c>
      <c r="Q8" s="4">
        <v>3371</v>
      </c>
      <c r="R8" s="4">
        <v>5293</v>
      </c>
      <c r="S8" s="4">
        <v>2974</v>
      </c>
      <c r="T8" s="4">
        <v>5563</v>
      </c>
      <c r="U8" s="4">
        <v>5428</v>
      </c>
      <c r="V8" s="4">
        <v>4294</v>
      </c>
      <c r="W8" s="4">
        <v>4502</v>
      </c>
      <c r="X8" s="4">
        <v>4134</v>
      </c>
      <c r="Y8" s="4">
        <v>4102</v>
      </c>
      <c r="Z8" s="4">
        <v>3957</v>
      </c>
      <c r="AA8" s="4">
        <v>4670</v>
      </c>
      <c r="AB8" s="4">
        <v>5326</v>
      </c>
      <c r="AC8" s="4">
        <v>5608</v>
      </c>
      <c r="AD8" s="4">
        <v>5161</v>
      </c>
      <c r="AE8" s="4">
        <v>4917</v>
      </c>
      <c r="AF8" s="4">
        <v>4829</v>
      </c>
      <c r="AG8" s="3"/>
      <c r="AH8" s="51"/>
      <c r="AI8" s="51"/>
    </row>
    <row r="9" spans="1:35">
      <c r="A9" s="12" t="s">
        <v>7</v>
      </c>
      <c r="B9" s="4">
        <v>1054</v>
      </c>
      <c r="C9" s="4">
        <v>1150</v>
      </c>
      <c r="D9" s="4">
        <v>1190</v>
      </c>
      <c r="E9" s="4">
        <v>1234</v>
      </c>
      <c r="F9" s="4">
        <v>1281</v>
      </c>
      <c r="G9" s="4">
        <v>1345</v>
      </c>
      <c r="H9" s="4">
        <v>1499</v>
      </c>
      <c r="I9" s="4">
        <v>1531</v>
      </c>
      <c r="J9" s="4">
        <v>1541</v>
      </c>
      <c r="K9" s="4">
        <v>1733</v>
      </c>
      <c r="L9" s="4">
        <v>1734</v>
      </c>
      <c r="M9" s="4">
        <v>1843</v>
      </c>
      <c r="N9" s="4">
        <v>1977</v>
      </c>
      <c r="O9" s="4">
        <v>2235</v>
      </c>
      <c r="P9" s="4">
        <v>2699</v>
      </c>
      <c r="Q9" s="4">
        <v>2894</v>
      </c>
      <c r="R9" s="4">
        <v>3089</v>
      </c>
      <c r="S9" s="4">
        <v>3191</v>
      </c>
      <c r="T9" s="4">
        <v>3382</v>
      </c>
      <c r="U9" s="4">
        <v>3403</v>
      </c>
      <c r="V9" s="4">
        <v>3456</v>
      </c>
      <c r="W9" s="4">
        <v>3463</v>
      </c>
      <c r="X9" s="4">
        <v>3515</v>
      </c>
      <c r="Y9" s="4">
        <v>3648</v>
      </c>
      <c r="Z9" s="4">
        <v>3882</v>
      </c>
      <c r="AA9" s="4">
        <v>4184</v>
      </c>
      <c r="AB9" s="4">
        <v>4757</v>
      </c>
      <c r="AC9" s="4">
        <v>4890</v>
      </c>
      <c r="AD9" s="4">
        <v>4885</v>
      </c>
      <c r="AE9" s="4">
        <v>4927</v>
      </c>
      <c r="AF9" s="4">
        <v>5050</v>
      </c>
      <c r="AG9" s="3"/>
      <c r="AH9" s="51"/>
      <c r="AI9" s="51"/>
    </row>
    <row r="10" spans="1:35">
      <c r="A10" s="13" t="s">
        <v>8</v>
      </c>
      <c r="B10" s="4">
        <v>781</v>
      </c>
      <c r="C10" s="6">
        <v>815</v>
      </c>
      <c r="D10" s="6">
        <v>796</v>
      </c>
      <c r="E10" s="6">
        <v>821</v>
      </c>
      <c r="F10" s="6">
        <v>888</v>
      </c>
      <c r="G10" s="6">
        <v>948</v>
      </c>
      <c r="H10" s="6">
        <v>1029</v>
      </c>
      <c r="I10" s="6">
        <v>1036</v>
      </c>
      <c r="J10" s="6">
        <v>905</v>
      </c>
      <c r="K10" s="6">
        <v>989</v>
      </c>
      <c r="L10" s="6">
        <v>1408</v>
      </c>
      <c r="M10" s="6">
        <v>1461</v>
      </c>
      <c r="N10" s="6">
        <v>1635</v>
      </c>
      <c r="O10" s="6">
        <v>1818</v>
      </c>
      <c r="P10" s="6">
        <v>2405</v>
      </c>
      <c r="Q10" s="4">
        <v>2244</v>
      </c>
      <c r="R10" s="4">
        <v>2663</v>
      </c>
      <c r="S10" s="4">
        <v>2345</v>
      </c>
      <c r="T10" s="4">
        <v>2281</v>
      </c>
      <c r="U10" s="4">
        <v>2232</v>
      </c>
      <c r="V10" s="4">
        <v>2255</v>
      </c>
      <c r="W10" s="4">
        <v>2237</v>
      </c>
      <c r="X10" s="4">
        <v>2291</v>
      </c>
      <c r="Y10" s="4">
        <v>2178</v>
      </c>
      <c r="Z10" s="4">
        <v>2176</v>
      </c>
      <c r="AA10" s="4">
        <v>2559</v>
      </c>
      <c r="AB10" s="4">
        <v>3212</v>
      </c>
      <c r="AC10" s="4">
        <v>3103</v>
      </c>
      <c r="AD10" s="4">
        <v>3950</v>
      </c>
      <c r="AE10" s="4">
        <v>3366</v>
      </c>
      <c r="AF10" s="4">
        <v>3443</v>
      </c>
      <c r="AG10" s="3"/>
      <c r="AH10" s="51"/>
      <c r="AI10" s="51"/>
    </row>
    <row r="11" spans="1:35">
      <c r="A11" s="12" t="s">
        <v>9</v>
      </c>
      <c r="B11" s="4">
        <v>744</v>
      </c>
      <c r="C11" s="4">
        <v>711</v>
      </c>
      <c r="D11" s="4">
        <v>673</v>
      </c>
      <c r="E11" s="4">
        <v>977</v>
      </c>
      <c r="F11" s="4">
        <v>763</v>
      </c>
      <c r="G11" s="4">
        <v>840</v>
      </c>
      <c r="H11" s="4">
        <v>858</v>
      </c>
      <c r="I11" s="4">
        <v>944</v>
      </c>
      <c r="J11" s="4">
        <v>1037</v>
      </c>
      <c r="K11" s="4">
        <v>1013</v>
      </c>
      <c r="L11" s="4">
        <v>1054</v>
      </c>
      <c r="M11" s="4">
        <v>1192</v>
      </c>
      <c r="N11" s="4">
        <v>1444</v>
      </c>
      <c r="O11" s="4">
        <v>1592</v>
      </c>
      <c r="P11" s="4">
        <v>1595</v>
      </c>
      <c r="Q11" s="4">
        <v>2889</v>
      </c>
      <c r="R11" s="4">
        <v>2960</v>
      </c>
      <c r="S11" s="4">
        <v>2806</v>
      </c>
      <c r="T11" s="4">
        <v>2542</v>
      </c>
      <c r="U11" s="4">
        <v>2073</v>
      </c>
      <c r="V11" s="4">
        <v>1978</v>
      </c>
      <c r="W11" s="4">
        <v>2058</v>
      </c>
      <c r="X11" s="4">
        <v>2228</v>
      </c>
      <c r="Y11" s="4">
        <v>2107</v>
      </c>
      <c r="Z11" s="4">
        <v>2544</v>
      </c>
      <c r="AA11" s="4">
        <v>2732</v>
      </c>
      <c r="AB11" s="4">
        <v>3028</v>
      </c>
      <c r="AC11" s="4">
        <v>4328</v>
      </c>
      <c r="AD11" s="4">
        <v>3576</v>
      </c>
      <c r="AE11" s="4">
        <v>2901</v>
      </c>
      <c r="AF11" s="4">
        <v>3068</v>
      </c>
      <c r="AG11" s="3"/>
      <c r="AH11" s="51"/>
      <c r="AI11" s="51"/>
    </row>
    <row r="12" spans="1:35">
      <c r="A12" s="12" t="s">
        <v>10</v>
      </c>
      <c r="B12" s="4">
        <v>1173</v>
      </c>
      <c r="C12" s="4">
        <v>1049</v>
      </c>
      <c r="D12" s="4">
        <v>1013</v>
      </c>
      <c r="E12" s="4">
        <v>970</v>
      </c>
      <c r="F12" s="4">
        <v>946</v>
      </c>
      <c r="G12" s="4">
        <v>1065</v>
      </c>
      <c r="H12" s="4">
        <v>1030</v>
      </c>
      <c r="I12" s="4">
        <v>1247</v>
      </c>
      <c r="J12" s="4">
        <v>1242</v>
      </c>
      <c r="K12" s="4">
        <v>1162</v>
      </c>
      <c r="L12" s="4">
        <v>1199</v>
      </c>
      <c r="M12" s="4">
        <v>1311</v>
      </c>
      <c r="N12" s="4">
        <v>1275</v>
      </c>
      <c r="O12" s="4">
        <v>1383</v>
      </c>
      <c r="P12" s="4">
        <v>1517</v>
      </c>
      <c r="Q12" s="4">
        <v>1562</v>
      </c>
      <c r="R12" s="4">
        <v>1757</v>
      </c>
      <c r="S12" s="4">
        <v>1814</v>
      </c>
      <c r="T12" s="4">
        <v>1809</v>
      </c>
      <c r="U12" s="4">
        <v>1736</v>
      </c>
      <c r="V12" s="4">
        <v>1804</v>
      </c>
      <c r="W12" s="4">
        <v>1811</v>
      </c>
      <c r="X12" s="4">
        <v>1961</v>
      </c>
      <c r="Y12" s="4">
        <v>2026</v>
      </c>
      <c r="Z12" s="4">
        <v>2146</v>
      </c>
      <c r="AA12" s="4">
        <v>2251</v>
      </c>
      <c r="AB12" s="4">
        <v>2418</v>
      </c>
      <c r="AC12" s="4">
        <v>2541</v>
      </c>
      <c r="AD12" s="4">
        <v>2573</v>
      </c>
      <c r="AE12" s="4">
        <v>2539</v>
      </c>
      <c r="AF12" s="4">
        <v>2498</v>
      </c>
      <c r="AG12" s="3"/>
      <c r="AH12" s="51"/>
      <c r="AI12" s="51"/>
    </row>
    <row r="13" spans="1:35">
      <c r="A13" s="12" t="s">
        <v>11</v>
      </c>
      <c r="B13" s="4">
        <v>310</v>
      </c>
      <c r="C13" s="4">
        <v>241</v>
      </c>
      <c r="D13" s="4">
        <v>233</v>
      </c>
      <c r="E13" s="4">
        <v>247</v>
      </c>
      <c r="F13" s="4">
        <v>277</v>
      </c>
      <c r="G13" s="4">
        <v>297</v>
      </c>
      <c r="H13" s="4">
        <v>316</v>
      </c>
      <c r="I13" s="4">
        <v>456</v>
      </c>
      <c r="J13" s="4">
        <v>400</v>
      </c>
      <c r="K13" s="4">
        <v>434</v>
      </c>
      <c r="L13" s="4">
        <v>515</v>
      </c>
      <c r="M13" s="4">
        <v>634</v>
      </c>
      <c r="N13" s="4">
        <v>991</v>
      </c>
      <c r="O13" s="4">
        <v>891</v>
      </c>
      <c r="P13" s="4">
        <v>844</v>
      </c>
      <c r="Q13" s="4">
        <v>561</v>
      </c>
      <c r="R13" s="4">
        <v>586</v>
      </c>
      <c r="S13" s="4">
        <v>630</v>
      </c>
      <c r="T13" s="4">
        <v>741</v>
      </c>
      <c r="U13" s="4">
        <v>863</v>
      </c>
      <c r="V13" s="4">
        <v>804</v>
      </c>
      <c r="W13" s="4">
        <v>842</v>
      </c>
      <c r="X13" s="4">
        <v>778</v>
      </c>
      <c r="Y13" s="4">
        <v>787</v>
      </c>
      <c r="Z13" s="4">
        <v>850</v>
      </c>
      <c r="AA13" s="4">
        <v>850</v>
      </c>
      <c r="AB13" s="4">
        <v>913</v>
      </c>
      <c r="AC13" s="4">
        <v>996</v>
      </c>
      <c r="AD13" s="4">
        <v>929</v>
      </c>
      <c r="AE13" s="4">
        <v>920</v>
      </c>
      <c r="AF13" s="4">
        <v>902</v>
      </c>
      <c r="AG13" s="3"/>
      <c r="AH13" s="51"/>
      <c r="AI13" s="51"/>
    </row>
    <row r="14" spans="1:35">
      <c r="A14" s="12" t="s">
        <v>12</v>
      </c>
      <c r="B14" s="4">
        <v>372</v>
      </c>
      <c r="C14" s="4">
        <v>299</v>
      </c>
      <c r="D14" s="4">
        <v>309</v>
      </c>
      <c r="E14" s="4">
        <v>304</v>
      </c>
      <c r="F14" s="4">
        <v>351</v>
      </c>
      <c r="G14" s="4">
        <v>423</v>
      </c>
      <c r="H14" s="4">
        <v>334</v>
      </c>
      <c r="I14" s="4">
        <v>265</v>
      </c>
      <c r="J14" s="4">
        <v>279</v>
      </c>
      <c r="K14" s="4">
        <v>304</v>
      </c>
      <c r="L14" s="4">
        <v>355</v>
      </c>
      <c r="M14" s="4">
        <v>368</v>
      </c>
      <c r="N14" s="4">
        <v>394</v>
      </c>
      <c r="O14" s="4">
        <v>467</v>
      </c>
      <c r="P14" s="4">
        <v>438</v>
      </c>
      <c r="Q14" s="4">
        <v>541</v>
      </c>
      <c r="R14" s="4">
        <v>534</v>
      </c>
      <c r="S14" s="4">
        <v>507</v>
      </c>
      <c r="T14" s="4">
        <v>706</v>
      </c>
      <c r="U14" s="4">
        <v>648</v>
      </c>
      <c r="V14" s="4">
        <v>659</v>
      </c>
      <c r="W14" s="4">
        <v>676</v>
      </c>
      <c r="X14" s="4">
        <v>667</v>
      </c>
      <c r="Y14" s="4">
        <v>749</v>
      </c>
      <c r="Z14" s="4">
        <v>644</v>
      </c>
      <c r="AA14" s="4">
        <v>807</v>
      </c>
      <c r="AB14" s="4">
        <v>1088</v>
      </c>
      <c r="AC14" s="4">
        <v>1036</v>
      </c>
      <c r="AD14" s="4">
        <v>862</v>
      </c>
      <c r="AE14" s="4">
        <v>680</v>
      </c>
      <c r="AF14" s="4">
        <v>719</v>
      </c>
      <c r="AG14" s="3"/>
      <c r="AH14" s="51"/>
      <c r="AI14" s="51"/>
    </row>
    <row r="15" spans="1:35">
      <c r="A15" s="12" t="s">
        <v>13</v>
      </c>
      <c r="B15" s="4">
        <v>260</v>
      </c>
      <c r="C15" s="4">
        <v>39</v>
      </c>
      <c r="D15" s="4">
        <v>46</v>
      </c>
      <c r="E15" s="4">
        <v>40</v>
      </c>
      <c r="F15" s="4">
        <v>47</v>
      </c>
      <c r="G15" s="4">
        <v>29</v>
      </c>
      <c r="H15" s="4">
        <v>41</v>
      </c>
      <c r="I15" s="4">
        <v>68</v>
      </c>
      <c r="J15" s="4">
        <v>50</v>
      </c>
      <c r="K15" s="4">
        <v>93</v>
      </c>
      <c r="L15" s="4">
        <v>102</v>
      </c>
      <c r="M15" s="4">
        <v>139</v>
      </c>
      <c r="N15" s="4">
        <v>163</v>
      </c>
      <c r="O15" s="4">
        <v>202</v>
      </c>
      <c r="P15" s="4">
        <v>255</v>
      </c>
      <c r="Q15" s="4">
        <v>260</v>
      </c>
      <c r="R15" s="4">
        <v>297</v>
      </c>
      <c r="S15" s="4">
        <v>339</v>
      </c>
      <c r="T15" s="4">
        <v>943</v>
      </c>
      <c r="U15" s="4">
        <v>46</v>
      </c>
      <c r="V15" s="4">
        <v>283</v>
      </c>
      <c r="W15" s="4">
        <v>347</v>
      </c>
      <c r="X15" s="4">
        <v>320</v>
      </c>
      <c r="Y15" s="4">
        <v>558</v>
      </c>
      <c r="Z15" s="4">
        <v>539</v>
      </c>
      <c r="AA15" s="4">
        <v>552</v>
      </c>
      <c r="AB15" s="4">
        <v>711</v>
      </c>
      <c r="AC15" s="4">
        <v>897</v>
      </c>
      <c r="AD15" s="4">
        <v>1396</v>
      </c>
      <c r="AE15" s="4">
        <v>1464</v>
      </c>
      <c r="AF15" s="4">
        <v>1335</v>
      </c>
      <c r="AG15" s="3"/>
      <c r="AH15" s="51"/>
      <c r="AI15" s="51"/>
    </row>
    <row r="16" spans="1:35">
      <c r="A16" s="12" t="s">
        <v>14</v>
      </c>
      <c r="B16" s="4"/>
      <c r="C16" s="4"/>
      <c r="D16" s="4"/>
      <c r="E16" s="4"/>
      <c r="F16" s="4"/>
      <c r="G16" s="4"/>
      <c r="H16" s="4"/>
      <c r="I16" s="4"/>
      <c r="J16" s="4"/>
      <c r="K16" s="4"/>
      <c r="L16" s="4"/>
      <c r="M16" s="4"/>
      <c r="N16" s="4"/>
      <c r="O16" s="4"/>
      <c r="P16" s="4"/>
      <c r="Q16" s="4">
        <v>546</v>
      </c>
      <c r="R16" s="4">
        <v>416</v>
      </c>
      <c r="S16" s="4">
        <v>651</v>
      </c>
      <c r="T16" s="4">
        <v>1225</v>
      </c>
      <c r="U16" s="4">
        <v>769</v>
      </c>
      <c r="V16" s="4">
        <v>530</v>
      </c>
      <c r="W16" s="4">
        <v>533</v>
      </c>
      <c r="X16" s="4">
        <v>723</v>
      </c>
      <c r="Y16" s="4">
        <v>587</v>
      </c>
      <c r="Z16" s="4">
        <v>871</v>
      </c>
      <c r="AA16" s="4">
        <v>1238</v>
      </c>
      <c r="AB16" s="4">
        <v>1125</v>
      </c>
      <c r="AC16" s="4">
        <v>1281</v>
      </c>
      <c r="AD16" s="4">
        <v>1255</v>
      </c>
      <c r="AE16" s="4">
        <v>1478</v>
      </c>
      <c r="AF16" s="4">
        <v>1448</v>
      </c>
      <c r="AG16" s="3"/>
      <c r="AH16" s="51"/>
      <c r="AI16" s="51"/>
    </row>
    <row r="17" spans="1:33">
      <c r="A17" s="12" t="s">
        <v>15</v>
      </c>
      <c r="B17" s="4">
        <v>0</v>
      </c>
      <c r="C17" s="4"/>
      <c r="D17" s="4"/>
      <c r="E17" s="4"/>
      <c r="F17" s="4"/>
      <c r="G17" s="4">
        <v>494</v>
      </c>
      <c r="H17" s="4">
        <v>1132</v>
      </c>
      <c r="I17" s="4">
        <v>478</v>
      </c>
      <c r="J17" s="4">
        <v>1112</v>
      </c>
      <c r="K17" s="4">
        <v>1409</v>
      </c>
      <c r="L17" s="4">
        <v>541</v>
      </c>
      <c r="M17" s="4">
        <v>591</v>
      </c>
      <c r="N17" s="4">
        <v>718</v>
      </c>
      <c r="O17" s="4">
        <v>761</v>
      </c>
      <c r="P17" s="4">
        <v>645</v>
      </c>
      <c r="Q17" s="4">
        <v>690</v>
      </c>
      <c r="R17" s="4">
        <v>655</v>
      </c>
      <c r="S17" s="4">
        <v>328</v>
      </c>
      <c r="T17" s="4">
        <v>305</v>
      </c>
      <c r="U17" s="4">
        <v>192</v>
      </c>
      <c r="V17" s="4">
        <v>278</v>
      </c>
      <c r="W17" s="4">
        <v>282</v>
      </c>
      <c r="X17" s="4">
        <v>358</v>
      </c>
      <c r="Y17" s="4">
        <v>271</v>
      </c>
      <c r="Z17" s="4">
        <v>217</v>
      </c>
      <c r="AA17" s="4">
        <v>150</v>
      </c>
      <c r="AB17" s="4">
        <v>159</v>
      </c>
      <c r="AC17" s="4">
        <v>164</v>
      </c>
      <c r="AD17" s="4">
        <v>146</v>
      </c>
      <c r="AE17" s="4">
        <v>150</v>
      </c>
      <c r="AF17" s="4">
        <v>167</v>
      </c>
      <c r="AG17" s="3"/>
    </row>
    <row r="18" spans="1:33">
      <c r="A18" s="12" t="s">
        <v>16</v>
      </c>
      <c r="B18" s="4">
        <v>236</v>
      </c>
      <c r="C18" s="4">
        <v>14</v>
      </c>
      <c r="D18" s="4">
        <v>181</v>
      </c>
      <c r="E18" s="4">
        <v>48</v>
      </c>
      <c r="F18" s="4">
        <v>68</v>
      </c>
      <c r="G18" s="4">
        <v>167</v>
      </c>
      <c r="H18" s="4">
        <v>34</v>
      </c>
      <c r="I18" s="4">
        <v>45</v>
      </c>
      <c r="J18" s="4">
        <v>75</v>
      </c>
      <c r="K18" s="4">
        <v>110</v>
      </c>
      <c r="L18" s="4">
        <v>75</v>
      </c>
      <c r="M18" s="4">
        <v>52</v>
      </c>
      <c r="N18" s="4">
        <v>32</v>
      </c>
      <c r="O18" s="4">
        <v>49</v>
      </c>
      <c r="P18" s="4">
        <v>68</v>
      </c>
      <c r="Q18" s="4">
        <v>254</v>
      </c>
      <c r="R18" s="4">
        <v>118</v>
      </c>
      <c r="S18" s="4">
        <v>80</v>
      </c>
      <c r="T18" s="4">
        <v>479</v>
      </c>
      <c r="U18" s="4">
        <v>425</v>
      </c>
      <c r="V18" s="4">
        <v>603</v>
      </c>
      <c r="W18" s="4">
        <v>579</v>
      </c>
      <c r="X18" s="4">
        <v>145</v>
      </c>
      <c r="Y18" s="4">
        <v>461</v>
      </c>
      <c r="Z18" s="4">
        <v>181</v>
      </c>
      <c r="AA18" s="4">
        <v>299</v>
      </c>
      <c r="AB18" s="4">
        <v>114</v>
      </c>
      <c r="AC18" s="4">
        <v>341</v>
      </c>
      <c r="AD18" s="4">
        <v>412</v>
      </c>
      <c r="AE18" s="4">
        <v>412</v>
      </c>
      <c r="AF18" s="4">
        <v>412</v>
      </c>
      <c r="AG18" s="3"/>
    </row>
    <row r="19" spans="1:33">
      <c r="A19" s="12" t="s">
        <v>17</v>
      </c>
      <c r="B19" s="4">
        <v>3961</v>
      </c>
      <c r="C19" s="4">
        <v>3788</v>
      </c>
      <c r="D19" s="4">
        <v>3757</v>
      </c>
      <c r="E19" s="4">
        <v>3703</v>
      </c>
      <c r="F19" s="4">
        <v>3072</v>
      </c>
      <c r="G19" s="4">
        <v>2804</v>
      </c>
      <c r="H19" s="4">
        <v>2516</v>
      </c>
      <c r="I19" s="4">
        <v>2373</v>
      </c>
      <c r="J19" s="4">
        <v>2304</v>
      </c>
      <c r="K19" s="4">
        <v>2118</v>
      </c>
      <c r="L19" s="4">
        <v>2360</v>
      </c>
      <c r="M19" s="4">
        <v>2252</v>
      </c>
      <c r="N19" s="4">
        <v>2274</v>
      </c>
      <c r="O19" s="4">
        <v>2356</v>
      </c>
      <c r="P19" s="4">
        <v>2329</v>
      </c>
      <c r="Q19" s="4">
        <v>2460</v>
      </c>
      <c r="R19" s="4">
        <v>2429</v>
      </c>
      <c r="S19" s="4">
        <v>2311</v>
      </c>
      <c r="T19" s="4">
        <v>3066</v>
      </c>
      <c r="U19" s="4">
        <v>3511</v>
      </c>
      <c r="V19" s="4">
        <v>3619</v>
      </c>
      <c r="W19" s="4">
        <v>3620</v>
      </c>
      <c r="X19" s="4">
        <v>3783</v>
      </c>
      <c r="Y19" s="4">
        <v>3590</v>
      </c>
      <c r="Z19" s="4">
        <v>3534</v>
      </c>
      <c r="AA19" s="4">
        <v>3497</v>
      </c>
      <c r="AB19" s="4">
        <v>3434</v>
      </c>
      <c r="AC19" s="4">
        <v>3179</v>
      </c>
      <c r="AD19" s="4">
        <v>3174</v>
      </c>
      <c r="AE19" s="4">
        <v>3041</v>
      </c>
      <c r="AF19" s="4">
        <v>3162</v>
      </c>
      <c r="AG19" s="3"/>
    </row>
    <row r="20" spans="1:33">
      <c r="A20" s="12" t="s">
        <v>18</v>
      </c>
      <c r="B20" s="51"/>
      <c r="C20" s="51"/>
      <c r="D20" s="51"/>
      <c r="E20" s="51"/>
      <c r="F20" s="51"/>
      <c r="G20" s="51"/>
      <c r="H20" s="51"/>
      <c r="I20" s="51"/>
      <c r="J20" s="51"/>
      <c r="K20" s="51"/>
      <c r="L20" s="51"/>
      <c r="M20" s="51"/>
      <c r="N20" s="51"/>
      <c r="O20" s="51"/>
      <c r="P20" s="51"/>
      <c r="Q20" s="4"/>
      <c r="R20" s="4"/>
      <c r="S20" s="4"/>
      <c r="T20" s="4"/>
      <c r="U20" s="4"/>
      <c r="V20" s="4"/>
      <c r="W20" s="4"/>
      <c r="X20" s="4"/>
      <c r="Y20" s="4"/>
      <c r="Z20" s="4"/>
      <c r="AA20" s="4"/>
      <c r="AB20" s="4">
        <v>265</v>
      </c>
      <c r="AC20" s="4">
        <v>1266</v>
      </c>
      <c r="AD20" s="4">
        <v>4275</v>
      </c>
      <c r="AE20" s="4">
        <v>6964</v>
      </c>
      <c r="AF20" s="4">
        <v>9318</v>
      </c>
      <c r="AG20" s="3"/>
    </row>
    <row r="21" spans="1:33">
      <c r="A21" s="13" t="s">
        <v>19</v>
      </c>
      <c r="B21" s="51"/>
      <c r="C21" s="51"/>
      <c r="D21" s="51"/>
      <c r="E21" s="51"/>
      <c r="F21" s="51"/>
      <c r="G21" s="51"/>
      <c r="H21" s="51"/>
      <c r="I21" s="51"/>
      <c r="J21" s="51"/>
      <c r="K21" s="51"/>
      <c r="L21" s="51"/>
      <c r="M21" s="51"/>
      <c r="N21" s="51"/>
      <c r="O21" s="51"/>
      <c r="P21" s="51"/>
      <c r="Q21" s="6"/>
      <c r="R21" s="6"/>
      <c r="S21" s="6"/>
      <c r="T21" s="6"/>
      <c r="U21" s="6"/>
      <c r="V21" s="6"/>
      <c r="W21" s="6"/>
      <c r="X21" s="6"/>
      <c r="Y21" s="6"/>
      <c r="Z21" s="6"/>
      <c r="AA21" s="6"/>
      <c r="AB21" s="6">
        <v>-800</v>
      </c>
      <c r="AC21" s="6">
        <v>-1400</v>
      </c>
      <c r="AD21" s="6">
        <v>-500</v>
      </c>
      <c r="AE21" s="6">
        <v>-500</v>
      </c>
      <c r="AF21" s="6">
        <v>-500</v>
      </c>
      <c r="AG21" s="3"/>
    </row>
    <row r="22" spans="1:33" s="85" customFormat="1">
      <c r="A22" s="81" t="s">
        <v>20</v>
      </c>
      <c r="B22" s="82">
        <f>SUM(B5:B19)</f>
        <v>31133</v>
      </c>
      <c r="C22" s="82">
        <f t="shared" ref="C22:V22" si="1">SUM(C5:C19)</f>
        <v>30537</v>
      </c>
      <c r="D22" s="82">
        <f t="shared" si="1"/>
        <v>30951</v>
      </c>
      <c r="E22" s="82">
        <f t="shared" si="1"/>
        <v>32326</v>
      </c>
      <c r="F22" s="82">
        <f t="shared" si="1"/>
        <v>32941</v>
      </c>
      <c r="G22" s="82">
        <f t="shared" si="1"/>
        <v>34198</v>
      </c>
      <c r="H22" s="82">
        <f t="shared" si="1"/>
        <v>35872</v>
      </c>
      <c r="I22" s="82">
        <f t="shared" si="1"/>
        <v>36233</v>
      </c>
      <c r="J22" s="82">
        <f t="shared" si="1"/>
        <v>36746</v>
      </c>
      <c r="K22" s="83">
        <f t="shared" si="1"/>
        <v>37895</v>
      </c>
      <c r="L22" s="83">
        <f t="shared" si="1"/>
        <v>39897</v>
      </c>
      <c r="M22" s="83">
        <f t="shared" si="1"/>
        <v>41882</v>
      </c>
      <c r="N22" s="83">
        <f t="shared" si="1"/>
        <v>44895</v>
      </c>
      <c r="O22" s="83">
        <f t="shared" si="1"/>
        <v>49320</v>
      </c>
      <c r="P22" s="83">
        <f t="shared" si="1"/>
        <v>54003</v>
      </c>
      <c r="Q22" s="83">
        <f t="shared" si="1"/>
        <v>56997</v>
      </c>
      <c r="R22" s="79">
        <f t="shared" si="1"/>
        <v>64002</v>
      </c>
      <c r="S22" s="79">
        <f t="shared" si="1"/>
        <v>64013</v>
      </c>
      <c r="T22" s="79">
        <f t="shared" si="1"/>
        <v>70450</v>
      </c>
      <c r="U22" s="79">
        <f t="shared" si="1"/>
        <v>69168</v>
      </c>
      <c r="V22" s="79">
        <f t="shared" si="1"/>
        <v>70306</v>
      </c>
      <c r="W22" s="79">
        <v>71174</v>
      </c>
      <c r="X22" s="79">
        <v>72363</v>
      </c>
      <c r="Y22" s="79">
        <v>73929</v>
      </c>
      <c r="Z22" s="79">
        <v>76339</v>
      </c>
      <c r="AA22" s="79">
        <v>80576</v>
      </c>
      <c r="AB22" s="79">
        <v>87300</v>
      </c>
      <c r="AC22" s="79">
        <v>93262</v>
      </c>
      <c r="AD22" s="79">
        <v>98891</v>
      </c>
      <c r="AE22" s="79">
        <v>101686</v>
      </c>
      <c r="AF22" s="79">
        <v>105733</v>
      </c>
      <c r="AG22" s="84"/>
    </row>
    <row r="23" spans="1:33">
      <c r="A23" s="15"/>
      <c r="B23" s="51"/>
      <c r="C23" s="51"/>
      <c r="D23" s="51"/>
      <c r="E23" s="51"/>
      <c r="F23" s="51"/>
      <c r="G23" s="51"/>
      <c r="H23" s="51"/>
      <c r="I23" s="51"/>
      <c r="J23" s="51"/>
      <c r="K23" s="5"/>
      <c r="L23" s="5"/>
      <c r="M23" s="5"/>
      <c r="N23" s="5"/>
      <c r="O23" s="5"/>
      <c r="P23" s="5"/>
      <c r="Q23" s="5"/>
      <c r="R23" s="5"/>
      <c r="S23" s="5"/>
      <c r="T23" s="5"/>
      <c r="U23" s="5"/>
      <c r="V23" s="5"/>
      <c r="W23" s="5"/>
      <c r="X23" s="7"/>
      <c r="Y23" s="7"/>
      <c r="Z23" s="7"/>
      <c r="AA23" s="7"/>
      <c r="AB23" s="7"/>
      <c r="AC23" s="7"/>
      <c r="AD23" s="7"/>
      <c r="AE23" s="5"/>
      <c r="AF23" s="51"/>
      <c r="AG23" s="5"/>
    </row>
    <row r="24" spans="1:33">
      <c r="A24" s="15" t="s">
        <v>21</v>
      </c>
      <c r="B24" s="51"/>
      <c r="C24" s="51"/>
      <c r="D24" s="51"/>
      <c r="E24" s="51"/>
      <c r="F24" s="51"/>
      <c r="G24" s="51"/>
      <c r="H24" s="51"/>
      <c r="I24" s="32">
        <f>I22/Reference!J28</f>
        <v>0.34394608192130616</v>
      </c>
      <c r="J24" s="32">
        <f>J22/Reference!K28</f>
        <v>0.32916494974649302</v>
      </c>
      <c r="K24" s="32">
        <f>K22/Reference!L28</f>
        <v>0.31586273578221769</v>
      </c>
      <c r="L24" s="32">
        <f>L22/Reference!M28</f>
        <v>0.3176335713773914</v>
      </c>
      <c r="M24" s="32">
        <f>M22/Reference!N28</f>
        <v>0.31201436329908888</v>
      </c>
      <c r="N24" s="32">
        <f>N22/Reference!O28</f>
        <v>0.31297928111318701</v>
      </c>
      <c r="O24" s="32">
        <f>O22/Reference!P28</f>
        <v>0.32629406160685931</v>
      </c>
      <c r="P24" s="32">
        <f>P22/Reference!Q28</f>
        <v>0.33989161836068049</v>
      </c>
      <c r="Q24" s="32">
        <f>Q22/Reference!R28</f>
        <v>0.3300060793793243</v>
      </c>
      <c r="R24" s="32">
        <f>R22/Reference!S28</f>
        <v>0.3645944298547934</v>
      </c>
      <c r="S24" s="32">
        <f>S22/Reference!T28</f>
        <v>0.35558826797022552</v>
      </c>
      <c r="T24" s="32">
        <f>T22/Reference!U28</f>
        <v>0.37585360648740929</v>
      </c>
      <c r="U24" s="32">
        <f>U22/Reference!V28</f>
        <v>0.35407942829645861</v>
      </c>
      <c r="V24" s="32">
        <f>V22/Reference!W28</f>
        <v>0.35331423689632646</v>
      </c>
      <c r="W24" s="32">
        <f>W22/Reference!X28</f>
        <v>0.3335958079061091</v>
      </c>
      <c r="X24" s="32">
        <f>X22/Reference!Y28</f>
        <v>0.3262195534277329</v>
      </c>
      <c r="Y24" s="32">
        <f>Y22/Reference!Z28</f>
        <v>0.31792633367020018</v>
      </c>
      <c r="Z24" s="32">
        <f>Z22/Reference!AA28</f>
        <v>0.30981234070875474</v>
      </c>
      <c r="AA24" s="37">
        <f>AA22/Reference!AB28</f>
        <v>0.31841059245061193</v>
      </c>
      <c r="AB24" s="37">
        <f>AB22/Reference!AC28</f>
        <v>0.33525917476938666</v>
      </c>
      <c r="AC24" s="37">
        <f>AC22/Reference!AD28</f>
        <v>0.34738614027398684</v>
      </c>
      <c r="AD24" s="37">
        <f>AD22/Reference!AE28</f>
        <v>0.35866920292664251</v>
      </c>
      <c r="AE24" s="37">
        <f>AE22/Reference!AF28</f>
        <v>0.35981115022969185</v>
      </c>
      <c r="AF24" s="37">
        <f>AF22/Reference!AG28</f>
        <v>0.36571971677013343</v>
      </c>
      <c r="AG24" s="51"/>
    </row>
    <row r="25" spans="1:33">
      <c r="A25" s="9" t="s">
        <v>22</v>
      </c>
      <c r="B25" s="51"/>
      <c r="C25" s="51"/>
      <c r="D25" s="51"/>
      <c r="E25" s="51"/>
      <c r="F25" s="51"/>
      <c r="G25" s="51"/>
      <c r="H25" s="51"/>
      <c r="I25" s="51"/>
      <c r="J25" s="51"/>
      <c r="K25" s="51"/>
      <c r="L25" s="51"/>
      <c r="M25" s="51"/>
      <c r="N25" s="51"/>
      <c r="O25" s="51"/>
      <c r="P25" s="51"/>
      <c r="Q25" s="24"/>
      <c r="R25" s="24"/>
      <c r="S25" s="24"/>
      <c r="T25" s="24"/>
      <c r="U25" s="24"/>
      <c r="V25" s="24"/>
      <c r="W25" s="32">
        <f>W22/Reference!X29</f>
        <v>0.30395715713321775</v>
      </c>
      <c r="X25" s="32">
        <f>X22/Reference!Y29</f>
        <v>0.30077184932104695</v>
      </c>
      <c r="Y25" s="32">
        <f>Y22/Reference!Z29</f>
        <v>0.29364871306005719</v>
      </c>
      <c r="Z25" s="32">
        <f>Z22/Reference!AA29</f>
        <v>0.27986992513729719</v>
      </c>
      <c r="AA25" s="37">
        <f>AA22/Reference!AB29</f>
        <v>0.28006464955423088</v>
      </c>
      <c r="AB25" s="37">
        <f>AB22/Reference!AC29</f>
        <v>0.29083713120652432</v>
      </c>
      <c r="AC25" s="37">
        <f>AC22/Reference!AD29</f>
        <v>0.29436253854627287</v>
      </c>
      <c r="AD25" s="37">
        <f>AD22/Reference!AE29</f>
        <v>0.29686477464442029</v>
      </c>
      <c r="AE25" s="37">
        <f>AE22/Reference!AF29</f>
        <v>0.29158446503945679</v>
      </c>
      <c r="AF25" s="37">
        <f>AF22/Reference!AG29</f>
        <v>0.2902464265812395</v>
      </c>
      <c r="AG25" s="51"/>
    </row>
    <row r="26" spans="1:33">
      <c r="B26" s="51"/>
      <c r="C26" s="51"/>
      <c r="D26" s="51"/>
      <c r="E26" s="51"/>
      <c r="F26" s="51"/>
      <c r="G26" s="51"/>
      <c r="H26" s="51"/>
      <c r="I26" s="51"/>
      <c r="J26" s="51"/>
      <c r="K26" s="51"/>
      <c r="L26" s="51"/>
      <c r="M26" s="51"/>
      <c r="N26" s="51"/>
      <c r="O26" s="51"/>
      <c r="P26" s="51"/>
      <c r="Q26" s="24"/>
      <c r="R26" s="24"/>
      <c r="S26" s="24"/>
      <c r="T26" s="24"/>
      <c r="U26" s="24"/>
      <c r="V26" s="24"/>
      <c r="W26" s="24"/>
      <c r="X26" s="24"/>
      <c r="Y26" s="24"/>
      <c r="Z26" s="51"/>
      <c r="AA26" s="51"/>
      <c r="AB26" s="51"/>
      <c r="AC26" s="51"/>
      <c r="AD26" s="51"/>
      <c r="AE26" s="51"/>
      <c r="AF26" s="51"/>
      <c r="AG26" s="51"/>
    </row>
    <row r="27" spans="1:33">
      <c r="B27" s="51"/>
      <c r="C27" s="51"/>
      <c r="D27" s="51"/>
      <c r="E27" s="51"/>
      <c r="F27" s="51"/>
      <c r="G27" s="51"/>
      <c r="H27" s="51"/>
      <c r="I27" s="51"/>
      <c r="J27" s="51"/>
      <c r="K27" s="51"/>
      <c r="L27" s="51"/>
      <c r="M27" s="51"/>
      <c r="N27" s="51"/>
      <c r="O27" s="51"/>
      <c r="P27" s="51"/>
      <c r="Q27" s="24"/>
      <c r="R27" s="24"/>
      <c r="S27" s="24"/>
      <c r="T27" s="24"/>
      <c r="U27" s="24"/>
      <c r="V27" s="24"/>
      <c r="W27" s="24"/>
      <c r="X27" s="24"/>
      <c r="Y27" s="24"/>
      <c r="Z27" s="51"/>
      <c r="AA27" s="51"/>
      <c r="AB27" s="51"/>
      <c r="AC27" s="51"/>
      <c r="AD27" s="51"/>
      <c r="AE27" s="51"/>
      <c r="AF27" s="51"/>
      <c r="AG27" s="51"/>
    </row>
    <row r="28" spans="1:33">
      <c r="B28" s="51"/>
      <c r="C28" s="51"/>
      <c r="D28" s="51"/>
      <c r="E28" s="51"/>
      <c r="F28" s="51"/>
      <c r="G28" s="51"/>
      <c r="H28" s="51"/>
      <c r="I28" s="51"/>
      <c r="J28" s="51"/>
      <c r="K28" s="51"/>
      <c r="L28" s="51"/>
      <c r="M28" s="24"/>
      <c r="N28" s="24"/>
      <c r="O28" s="24"/>
      <c r="P28" s="24"/>
      <c r="Q28" s="24"/>
      <c r="R28" s="24"/>
      <c r="S28" s="24"/>
      <c r="T28" s="24"/>
      <c r="U28" s="24"/>
      <c r="V28" s="24"/>
      <c r="W28" s="24"/>
      <c r="X28" s="24"/>
      <c r="Y28" s="24"/>
      <c r="Z28" s="51"/>
      <c r="AA28" s="51"/>
      <c r="AB28" s="51"/>
      <c r="AC28" s="51"/>
      <c r="AD28" s="51"/>
      <c r="AE28" s="51"/>
      <c r="AF28" s="51"/>
      <c r="AG28" s="51"/>
    </row>
    <row r="29" spans="1:33">
      <c r="A29" s="9" t="s">
        <v>23</v>
      </c>
      <c r="B29" s="51"/>
      <c r="C29" s="51"/>
      <c r="D29" s="51"/>
      <c r="E29" s="51"/>
      <c r="F29" s="51"/>
      <c r="G29" s="51"/>
      <c r="H29" s="51"/>
      <c r="I29" s="51"/>
      <c r="J29" s="51"/>
      <c r="K29" s="51"/>
      <c r="L29" s="51"/>
      <c r="M29" s="24"/>
      <c r="N29" s="24"/>
      <c r="O29" s="24"/>
      <c r="P29" s="24"/>
      <c r="Q29" s="24"/>
      <c r="R29" s="24"/>
      <c r="S29" s="24"/>
      <c r="T29" s="24"/>
      <c r="U29" s="24"/>
      <c r="V29" s="24"/>
      <c r="W29" s="24"/>
      <c r="X29" s="24"/>
      <c r="Y29" s="24"/>
      <c r="Z29" s="51"/>
      <c r="AA29" s="51"/>
      <c r="AB29" s="51"/>
      <c r="AC29" s="51"/>
      <c r="AD29" s="51"/>
      <c r="AE29" s="51"/>
      <c r="AF29" s="51"/>
      <c r="AG29" s="51"/>
    </row>
    <row r="30" spans="1:33">
      <c r="A30" s="9" t="s">
        <v>24</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3">
      <c r="A31" s="16" t="s">
        <v>25</v>
      </c>
      <c r="B31" s="51"/>
      <c r="C31" s="51"/>
      <c r="D31" s="51"/>
      <c r="E31" s="51"/>
      <c r="F31" s="51"/>
      <c r="G31" s="51"/>
      <c r="H31" s="51"/>
      <c r="I31" s="51"/>
      <c r="J31" s="51"/>
      <c r="K31" s="51"/>
      <c r="L31" s="51"/>
      <c r="M31" s="51"/>
      <c r="N31" s="51"/>
      <c r="O31" s="51"/>
      <c r="P31" s="51"/>
      <c r="Q31" s="24"/>
      <c r="R31" s="51"/>
      <c r="S31" s="51"/>
      <c r="T31" s="51"/>
      <c r="U31" s="51"/>
      <c r="V31" s="51"/>
      <c r="W31" s="51"/>
      <c r="X31" s="51"/>
      <c r="Y31" s="51"/>
      <c r="Z31" s="51"/>
      <c r="AA31" s="51"/>
      <c r="AB31" s="51"/>
      <c r="AC31" s="51"/>
      <c r="AD31" s="51"/>
      <c r="AE31" s="51"/>
      <c r="AF31" s="51"/>
      <c r="AG31" s="51"/>
    </row>
    <row r="32" spans="1:33">
      <c r="A32" s="9" t="s">
        <v>26</v>
      </c>
      <c r="B32" s="51"/>
      <c r="C32" s="51"/>
      <c r="D32" s="51"/>
      <c r="E32" s="51"/>
      <c r="F32" s="51"/>
      <c r="G32" s="51"/>
      <c r="H32" s="51"/>
      <c r="I32" s="51"/>
      <c r="J32" s="51"/>
      <c r="K32" s="51"/>
      <c r="L32" s="51"/>
      <c r="M32" s="51"/>
      <c r="N32" s="51"/>
      <c r="O32" s="51"/>
      <c r="P32" s="51"/>
      <c r="Q32" s="51"/>
      <c r="R32" s="51"/>
      <c r="S32" s="51"/>
      <c r="T32" s="51"/>
      <c r="U32" s="51"/>
      <c r="V32" s="24"/>
      <c r="W32" s="51"/>
      <c r="X32" s="51"/>
      <c r="Y32" s="51"/>
      <c r="Z32" s="51"/>
      <c r="AA32" s="51"/>
      <c r="AB32" s="51"/>
      <c r="AC32" s="51"/>
      <c r="AD32" s="51"/>
      <c r="AE32" s="51"/>
      <c r="AF32" s="51"/>
      <c r="AG32" s="51"/>
    </row>
    <row r="33" spans="1:32">
      <c r="A33" s="9" t="s">
        <v>27</v>
      </c>
      <c r="B33" s="51"/>
      <c r="C33" s="51"/>
      <c r="D33" s="51"/>
      <c r="E33" s="51"/>
      <c r="F33" s="51"/>
      <c r="G33" s="51"/>
      <c r="H33" s="51"/>
      <c r="I33" s="51"/>
      <c r="J33" s="51"/>
      <c r="K33" s="51"/>
      <c r="L33" s="51"/>
      <c r="M33" s="51"/>
      <c r="N33" s="24"/>
      <c r="O33" s="24"/>
      <c r="P33" s="24"/>
      <c r="Q33" s="51"/>
      <c r="R33" s="51"/>
      <c r="S33" s="51"/>
      <c r="T33" s="51"/>
      <c r="U33" s="51"/>
      <c r="V33" s="24"/>
      <c r="W33" s="51"/>
      <c r="X33" s="51"/>
      <c r="Y33" s="51"/>
      <c r="Z33" s="51"/>
      <c r="AA33" s="51"/>
      <c r="AB33" s="51"/>
      <c r="AC33" s="51"/>
      <c r="AD33" s="51"/>
      <c r="AE33" s="51"/>
      <c r="AF33" s="51"/>
    </row>
    <row r="34" spans="1:32">
      <c r="A34" s="9" t="s">
        <v>28</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row>
    <row r="35" spans="1:32">
      <c r="A35" s="16" t="s">
        <v>29</v>
      </c>
      <c r="B35" s="51"/>
      <c r="C35" s="51"/>
      <c r="D35" s="51"/>
      <c r="E35" s="51"/>
      <c r="F35" s="51"/>
      <c r="G35" s="51"/>
      <c r="H35" s="51"/>
      <c r="I35" s="51"/>
      <c r="J35" s="51"/>
      <c r="K35" s="51"/>
      <c r="L35" s="51"/>
      <c r="M35" s="51"/>
      <c r="N35" s="24"/>
      <c r="O35" s="24"/>
      <c r="P35" s="24"/>
      <c r="Q35" s="51"/>
      <c r="R35" s="51"/>
      <c r="S35" s="51"/>
      <c r="T35" s="51"/>
      <c r="U35" s="51"/>
      <c r="V35" s="51"/>
      <c r="W35" s="51"/>
      <c r="X35" s="51"/>
      <c r="Y35" s="51"/>
      <c r="Z35" s="51"/>
      <c r="AA35" s="51"/>
      <c r="AB35" s="51"/>
      <c r="AC35" s="51"/>
      <c r="AD35" s="51"/>
      <c r="AE35" s="51"/>
      <c r="AF35" s="51"/>
    </row>
    <row r="36" spans="1:32">
      <c r="A36" s="9" t="s">
        <v>30</v>
      </c>
      <c r="B36" s="51"/>
      <c r="C36" s="51"/>
      <c r="D36" s="51"/>
      <c r="E36" s="51"/>
      <c r="F36" s="51"/>
      <c r="G36" s="51"/>
      <c r="H36" s="51"/>
      <c r="I36" s="51"/>
      <c r="J36" s="51"/>
      <c r="K36" s="51"/>
      <c r="L36" s="51"/>
      <c r="M36" s="51"/>
      <c r="N36" s="24"/>
      <c r="O36" s="24"/>
      <c r="P36" s="24"/>
      <c r="Q36" s="51"/>
      <c r="R36" s="51"/>
      <c r="S36" s="51"/>
      <c r="T36" s="51"/>
      <c r="U36" s="51"/>
      <c r="V36" s="51"/>
      <c r="W36" s="51"/>
      <c r="X36" s="51"/>
      <c r="Y36" s="51"/>
      <c r="Z36" s="51"/>
      <c r="AA36" s="51"/>
      <c r="AB36" s="51"/>
      <c r="AC36" s="51"/>
      <c r="AD36" s="51"/>
      <c r="AE36" s="51"/>
      <c r="AF36" s="51"/>
    </row>
    <row r="37" spans="1:32">
      <c r="B37" s="51"/>
      <c r="C37" s="51"/>
      <c r="D37" s="51"/>
      <c r="E37" s="51"/>
      <c r="F37" s="51"/>
      <c r="G37" s="51"/>
      <c r="H37" s="51"/>
      <c r="I37" s="51"/>
      <c r="J37" s="51"/>
      <c r="K37" s="51"/>
      <c r="L37" s="51"/>
      <c r="M37" s="51"/>
      <c r="N37" s="24"/>
      <c r="O37" s="24"/>
      <c r="P37" s="24"/>
      <c r="Q37" s="51"/>
      <c r="R37" s="51"/>
      <c r="S37" s="51"/>
      <c r="T37" s="16"/>
      <c r="U37" s="16"/>
      <c r="V37" s="16"/>
      <c r="W37" s="16"/>
      <c r="X37" s="16"/>
      <c r="Y37" s="16"/>
      <c r="Z37" s="16"/>
      <c r="AA37" s="16"/>
      <c r="AB37" s="16"/>
      <c r="AC37" s="16"/>
      <c r="AD37" s="16"/>
      <c r="AE37" s="16"/>
      <c r="AF37" s="16"/>
    </row>
    <row r="38" spans="1:32">
      <c r="B38" s="51"/>
      <c r="C38" s="51"/>
      <c r="D38" s="51"/>
      <c r="E38" s="51"/>
      <c r="F38" s="51"/>
      <c r="G38" s="51"/>
      <c r="H38" s="51"/>
      <c r="I38" s="51"/>
      <c r="J38" s="51"/>
      <c r="K38" s="51"/>
      <c r="L38" s="51"/>
      <c r="M38" s="51"/>
      <c r="N38" s="24"/>
      <c r="O38" s="24"/>
      <c r="P38" s="24"/>
      <c r="Q38" s="51"/>
      <c r="R38" s="51"/>
      <c r="S38" s="51"/>
      <c r="T38" s="16"/>
      <c r="U38" s="16"/>
      <c r="V38" s="16"/>
      <c r="W38" s="16"/>
      <c r="X38" s="16"/>
      <c r="Y38" s="16"/>
      <c r="Z38" s="16"/>
      <c r="AA38" s="16"/>
      <c r="AB38" s="16"/>
      <c r="AC38" s="16"/>
      <c r="AD38" s="16"/>
      <c r="AE38" s="16"/>
      <c r="AF38" s="16"/>
    </row>
    <row r="39" spans="1:32">
      <c r="B39" s="51"/>
      <c r="C39" s="51"/>
      <c r="D39" s="51"/>
      <c r="E39" s="51"/>
      <c r="F39" s="51"/>
      <c r="G39" s="51"/>
      <c r="H39" s="51"/>
      <c r="I39" s="51"/>
      <c r="J39" s="51"/>
      <c r="K39" s="51"/>
      <c r="L39" s="51"/>
      <c r="M39" s="51"/>
      <c r="N39" s="24"/>
      <c r="O39" s="24"/>
      <c r="P39" s="24"/>
      <c r="Q39" s="51"/>
      <c r="R39" s="51"/>
      <c r="S39" s="51"/>
      <c r="T39" s="16"/>
      <c r="U39" s="16"/>
      <c r="V39" s="16"/>
      <c r="W39" s="16"/>
      <c r="X39" s="16"/>
      <c r="Y39" s="16"/>
      <c r="Z39" s="16"/>
      <c r="AA39" s="16"/>
      <c r="AB39" s="16"/>
      <c r="AC39" s="16"/>
      <c r="AD39" s="16"/>
      <c r="AE39" s="16"/>
      <c r="AF39" s="16"/>
    </row>
    <row r="40" spans="1:32">
      <c r="B40" s="51"/>
      <c r="C40" s="51"/>
      <c r="D40" s="51"/>
      <c r="E40" s="51"/>
      <c r="F40" s="51"/>
      <c r="G40" s="51"/>
      <c r="H40" s="51"/>
      <c r="I40" s="51"/>
      <c r="J40" s="51"/>
      <c r="K40" s="51"/>
      <c r="L40" s="51"/>
      <c r="M40" s="51"/>
      <c r="N40" s="51"/>
      <c r="O40" s="51"/>
      <c r="P40" s="51"/>
      <c r="Q40" s="51"/>
      <c r="R40" s="51"/>
      <c r="S40" s="51"/>
      <c r="T40" s="16"/>
      <c r="U40" s="16"/>
      <c r="V40" s="16"/>
      <c r="W40" s="16"/>
      <c r="X40" s="16"/>
      <c r="Y40" s="16"/>
      <c r="Z40" s="16"/>
      <c r="AA40" s="16"/>
      <c r="AB40" s="16"/>
      <c r="AC40" s="16"/>
      <c r="AD40" s="16"/>
      <c r="AE40" s="16"/>
      <c r="AF40" s="16"/>
    </row>
    <row r="41" spans="1:32">
      <c r="A41" s="9" t="s">
        <v>31</v>
      </c>
      <c r="B41" s="51"/>
      <c r="C41" s="51"/>
      <c r="D41" s="51"/>
      <c r="E41" s="51"/>
      <c r="F41" s="51"/>
      <c r="G41" s="51"/>
      <c r="H41" s="51"/>
      <c r="I41" s="51"/>
      <c r="J41" s="51"/>
      <c r="K41" s="51"/>
      <c r="L41" s="51"/>
      <c r="M41" s="51"/>
      <c r="N41" s="51"/>
      <c r="O41" s="51"/>
      <c r="P41" s="51"/>
      <c r="Q41" s="51"/>
      <c r="R41" s="51"/>
      <c r="S41" s="51"/>
      <c r="T41" s="16"/>
      <c r="U41" s="16"/>
      <c r="V41" s="16"/>
      <c r="W41" s="16"/>
      <c r="X41" s="16"/>
      <c r="Y41" s="16"/>
      <c r="Z41" s="16"/>
      <c r="AA41" s="16"/>
      <c r="AB41" s="16"/>
      <c r="AC41" s="16"/>
      <c r="AD41" s="16"/>
      <c r="AE41" s="16"/>
      <c r="AF41" s="16"/>
    </row>
    <row r="42" spans="1:32" ht="15.75">
      <c r="A42" s="43" t="s">
        <v>32</v>
      </c>
      <c r="B42" s="51"/>
      <c r="C42" s="51"/>
      <c r="D42" s="51"/>
      <c r="E42" s="51"/>
      <c r="F42" s="51"/>
      <c r="G42" s="51"/>
      <c r="H42" s="51"/>
      <c r="I42" s="51"/>
      <c r="J42" s="51"/>
      <c r="K42" s="51"/>
      <c r="L42" s="51"/>
      <c r="M42" s="51"/>
      <c r="N42" s="51"/>
      <c r="O42" s="51"/>
      <c r="P42" s="51"/>
      <c r="Q42" s="51"/>
      <c r="R42" s="51"/>
      <c r="S42" s="51"/>
      <c r="T42" s="16"/>
      <c r="U42" s="16"/>
      <c r="V42" s="16">
        <v>171</v>
      </c>
      <c r="W42" s="54">
        <v>183</v>
      </c>
      <c r="X42" s="54">
        <v>190</v>
      </c>
      <c r="Y42" s="54">
        <v>188</v>
      </c>
      <c r="Z42" s="54">
        <v>192</v>
      </c>
      <c r="AA42" s="54">
        <v>200</v>
      </c>
      <c r="AB42" s="54">
        <v>212</v>
      </c>
      <c r="AC42" s="54">
        <v>221</v>
      </c>
      <c r="AD42" s="54">
        <v>207</v>
      </c>
      <c r="AE42" s="54">
        <v>209</v>
      </c>
      <c r="AF42" s="55">
        <v>211</v>
      </c>
    </row>
    <row r="43" spans="1:32" ht="15.75">
      <c r="A43" s="44" t="s">
        <v>33</v>
      </c>
      <c r="B43" s="51"/>
      <c r="C43" s="51"/>
      <c r="D43" s="51"/>
      <c r="E43" s="51"/>
      <c r="F43" s="51"/>
      <c r="G43" s="51"/>
      <c r="H43" s="51"/>
      <c r="I43" s="51"/>
      <c r="J43" s="51"/>
      <c r="K43" s="51"/>
      <c r="L43" s="51"/>
      <c r="M43" s="51"/>
      <c r="N43" s="51"/>
      <c r="O43" s="51"/>
      <c r="P43" s="51"/>
      <c r="Q43" s="51"/>
      <c r="R43" s="51"/>
      <c r="S43" s="51"/>
      <c r="T43" s="16"/>
      <c r="U43" s="16"/>
      <c r="V43" s="16">
        <v>13348</v>
      </c>
      <c r="W43" s="54">
        <v>13648</v>
      </c>
      <c r="X43" s="54">
        <v>13937</v>
      </c>
      <c r="Y43" s="54">
        <v>14361</v>
      </c>
      <c r="Z43" s="54">
        <v>14855</v>
      </c>
      <c r="AA43" s="54">
        <v>15449</v>
      </c>
      <c r="AB43" s="54">
        <v>16327</v>
      </c>
      <c r="AC43" s="54">
        <v>17209</v>
      </c>
      <c r="AD43" s="54">
        <v>17158</v>
      </c>
      <c r="AE43" s="54">
        <v>17150</v>
      </c>
      <c r="AF43" s="55">
        <v>17149</v>
      </c>
    </row>
    <row r="44" spans="1:32" ht="15.75">
      <c r="A44" s="43" t="s">
        <v>34</v>
      </c>
      <c r="B44" s="51"/>
      <c r="C44" s="51"/>
      <c r="D44" s="51"/>
      <c r="E44" s="51"/>
      <c r="F44" s="51"/>
      <c r="G44" s="51"/>
      <c r="H44" s="51"/>
      <c r="I44" s="51"/>
      <c r="J44" s="51"/>
      <c r="K44" s="51"/>
      <c r="L44" s="51"/>
      <c r="M44" s="51"/>
      <c r="N44" s="51"/>
      <c r="O44" s="51"/>
      <c r="P44" s="51"/>
      <c r="Q44" s="51"/>
      <c r="R44" s="51"/>
      <c r="S44" s="51"/>
      <c r="T44" s="16"/>
      <c r="U44" s="16"/>
      <c r="V44" s="16">
        <v>234</v>
      </c>
      <c r="W44" s="54">
        <v>330</v>
      </c>
      <c r="X44" s="54">
        <v>312</v>
      </c>
      <c r="Y44" s="54">
        <v>356</v>
      </c>
      <c r="Z44" s="54">
        <v>365</v>
      </c>
      <c r="AA44" s="54">
        <v>816</v>
      </c>
      <c r="AB44" s="54">
        <v>929</v>
      </c>
      <c r="AC44" s="54">
        <v>902</v>
      </c>
      <c r="AD44" s="54">
        <v>881</v>
      </c>
      <c r="AE44" s="54">
        <v>1009</v>
      </c>
      <c r="AF44" s="55">
        <v>1003</v>
      </c>
    </row>
    <row r="45" spans="1:32" ht="15.75">
      <c r="A45" s="43" t="s">
        <v>35</v>
      </c>
      <c r="B45" s="51"/>
      <c r="C45" s="51"/>
      <c r="D45" s="51"/>
      <c r="E45" s="51"/>
      <c r="F45" s="51"/>
      <c r="G45" s="51"/>
      <c r="H45" s="51"/>
      <c r="I45" s="51"/>
      <c r="J45" s="51"/>
      <c r="K45" s="51"/>
      <c r="L45" s="51"/>
      <c r="M45" s="51"/>
      <c r="N45" s="51"/>
      <c r="O45" s="51"/>
      <c r="P45" s="51"/>
      <c r="Q45" s="51"/>
      <c r="R45" s="51"/>
      <c r="S45" s="51"/>
      <c r="T45" s="16"/>
      <c r="U45" s="16"/>
      <c r="V45" s="16">
        <v>715</v>
      </c>
      <c r="W45" s="54">
        <v>694</v>
      </c>
      <c r="X45" s="54">
        <v>587</v>
      </c>
      <c r="Y45" s="54">
        <v>694</v>
      </c>
      <c r="Z45" s="54">
        <v>697</v>
      </c>
      <c r="AA45" s="54">
        <v>682</v>
      </c>
      <c r="AB45" s="54">
        <v>783</v>
      </c>
      <c r="AC45" s="54">
        <v>819</v>
      </c>
      <c r="AD45" s="54">
        <v>836</v>
      </c>
      <c r="AE45" s="54">
        <v>848</v>
      </c>
      <c r="AF45" s="55">
        <v>883</v>
      </c>
    </row>
    <row r="46" spans="1:32" ht="15.75">
      <c r="A46" s="43" t="s">
        <v>36</v>
      </c>
      <c r="B46" s="51"/>
      <c r="C46" s="51"/>
      <c r="D46" s="51"/>
      <c r="E46" s="51"/>
      <c r="F46" s="51"/>
      <c r="G46" s="51"/>
      <c r="H46" s="51"/>
      <c r="I46" s="51"/>
      <c r="J46" s="51"/>
      <c r="K46" s="51"/>
      <c r="L46" s="51"/>
      <c r="M46" s="51"/>
      <c r="N46" s="51"/>
      <c r="O46" s="51"/>
      <c r="P46" s="51"/>
      <c r="Q46" s="51"/>
      <c r="R46" s="51"/>
      <c r="S46" s="51"/>
      <c r="T46" s="16"/>
      <c r="U46" s="16"/>
      <c r="V46" s="16">
        <v>30</v>
      </c>
      <c r="W46" s="54">
        <v>43</v>
      </c>
      <c r="X46" s="54">
        <v>32</v>
      </c>
      <c r="Y46" s="54">
        <v>27</v>
      </c>
      <c r="Z46" s="54">
        <v>114</v>
      </c>
      <c r="AA46" s="54">
        <v>12</v>
      </c>
      <c r="AB46" s="54">
        <v>26</v>
      </c>
      <c r="AC46" s="54">
        <v>47</v>
      </c>
      <c r="AD46" s="54">
        <v>37</v>
      </c>
      <c r="AE46" s="54">
        <v>38</v>
      </c>
      <c r="AF46" s="55">
        <v>37</v>
      </c>
    </row>
    <row r="47" spans="1:32">
      <c r="A47" s="9" t="s">
        <v>37</v>
      </c>
      <c r="B47" s="51"/>
      <c r="C47" s="51"/>
      <c r="D47" s="51"/>
      <c r="E47" s="51"/>
      <c r="F47" s="51"/>
      <c r="G47" s="51"/>
      <c r="H47" s="51"/>
      <c r="I47" s="51"/>
      <c r="J47" s="51"/>
      <c r="K47" s="51"/>
      <c r="L47" s="51"/>
      <c r="M47" s="51"/>
      <c r="N47" s="51"/>
      <c r="O47" s="51"/>
      <c r="P47" s="51"/>
      <c r="Q47" s="51"/>
      <c r="R47" s="51"/>
      <c r="S47" s="51"/>
      <c r="T47" s="16"/>
      <c r="U47" s="16"/>
      <c r="V47" s="16"/>
      <c r="W47" s="16"/>
      <c r="X47" s="16"/>
      <c r="Y47" s="16"/>
      <c r="Z47" s="16"/>
      <c r="AA47" s="42"/>
      <c r="AB47" s="42"/>
      <c r="AC47" s="42"/>
      <c r="AD47" s="42"/>
      <c r="AE47" s="42"/>
      <c r="AF47" s="42"/>
    </row>
    <row r="48" spans="1:32" ht="15.75">
      <c r="A48" s="45" t="s">
        <v>38</v>
      </c>
      <c r="B48" s="51"/>
      <c r="C48" s="51"/>
      <c r="D48" s="51"/>
      <c r="E48" s="51"/>
      <c r="F48" s="51"/>
      <c r="G48" s="51"/>
      <c r="H48" s="51"/>
      <c r="I48" s="51"/>
      <c r="J48" s="51"/>
      <c r="K48" s="51"/>
      <c r="L48" s="51"/>
      <c r="M48" s="51"/>
      <c r="N48" s="51"/>
      <c r="O48" s="51"/>
      <c r="P48" s="51"/>
      <c r="Q48" s="51"/>
      <c r="R48" s="51"/>
      <c r="S48" s="51"/>
      <c r="T48" s="16"/>
      <c r="U48" s="16"/>
      <c r="V48" s="16">
        <v>11946</v>
      </c>
      <c r="W48" s="54">
        <v>12165</v>
      </c>
      <c r="X48" s="54">
        <v>12414</v>
      </c>
      <c r="Y48" s="54">
        <v>12822</v>
      </c>
      <c r="Z48" s="54">
        <v>13281</v>
      </c>
      <c r="AA48" s="54">
        <v>13829</v>
      </c>
      <c r="AB48" s="54">
        <v>14582</v>
      </c>
      <c r="AC48" s="54">
        <v>15424</v>
      </c>
      <c r="AD48" s="54">
        <v>15366</v>
      </c>
      <c r="AE48" s="54">
        <v>15363</v>
      </c>
      <c r="AF48" s="55">
        <v>15364</v>
      </c>
    </row>
    <row r="49" spans="1:32" ht="15.75">
      <c r="A49" s="45" t="s">
        <v>39</v>
      </c>
      <c r="B49" s="51"/>
      <c r="C49" s="51"/>
      <c r="D49" s="51"/>
      <c r="E49" s="51"/>
      <c r="F49" s="51"/>
      <c r="G49" s="51"/>
      <c r="H49" s="51"/>
      <c r="I49" s="51"/>
      <c r="J49" s="51"/>
      <c r="K49" s="51"/>
      <c r="L49" s="51"/>
      <c r="M49" s="51"/>
      <c r="N49" s="51"/>
      <c r="O49" s="51"/>
      <c r="P49" s="51"/>
      <c r="Q49" s="51"/>
      <c r="R49" s="51"/>
      <c r="S49" s="51"/>
      <c r="T49" s="16"/>
      <c r="U49" s="16"/>
      <c r="V49" s="16">
        <v>1028</v>
      </c>
      <c r="W49" s="54">
        <v>1087</v>
      </c>
      <c r="X49" s="54">
        <v>1126</v>
      </c>
      <c r="Y49" s="54">
        <v>1167</v>
      </c>
      <c r="Z49" s="54">
        <v>1188</v>
      </c>
      <c r="AA49" s="54">
        <v>1256</v>
      </c>
      <c r="AB49" s="54">
        <v>1352</v>
      </c>
      <c r="AC49" s="54">
        <v>1345</v>
      </c>
      <c r="AD49" s="54">
        <v>1371</v>
      </c>
      <c r="AE49" s="54">
        <v>1365</v>
      </c>
      <c r="AF49" s="55">
        <v>1365</v>
      </c>
    </row>
    <row r="50" spans="1:32" ht="15.75">
      <c r="A50" s="45" t="s">
        <v>40</v>
      </c>
      <c r="B50" s="51"/>
      <c r="C50" s="51"/>
      <c r="D50" s="51"/>
      <c r="E50" s="51"/>
      <c r="F50" s="51"/>
      <c r="G50" s="51"/>
      <c r="H50" s="51"/>
      <c r="I50" s="51"/>
      <c r="J50" s="51"/>
      <c r="K50" s="51"/>
      <c r="L50" s="51"/>
      <c r="M50" s="51"/>
      <c r="N50" s="51"/>
      <c r="O50" s="51"/>
      <c r="P50" s="51"/>
      <c r="Q50" s="51"/>
      <c r="R50" s="51"/>
      <c r="S50" s="51"/>
      <c r="T50" s="16"/>
      <c r="U50" s="16"/>
      <c r="V50" s="16">
        <v>374</v>
      </c>
      <c r="W50" s="54">
        <v>396</v>
      </c>
      <c r="X50" s="54">
        <v>397</v>
      </c>
      <c r="Y50" s="54">
        <v>372</v>
      </c>
      <c r="Z50" s="54">
        <v>386</v>
      </c>
      <c r="AA50" s="54">
        <v>364</v>
      </c>
      <c r="AB50" s="54">
        <v>393</v>
      </c>
      <c r="AC50" s="54">
        <v>440</v>
      </c>
      <c r="AD50" s="54">
        <v>421</v>
      </c>
      <c r="AE50" s="54">
        <v>422</v>
      </c>
      <c r="AF50" s="55">
        <v>420</v>
      </c>
    </row>
    <row r="51" spans="1:32" ht="15.75">
      <c r="B51" s="51"/>
      <c r="C51" s="51"/>
      <c r="D51" s="51"/>
      <c r="E51" s="51"/>
      <c r="F51" s="51"/>
      <c r="G51" s="51"/>
      <c r="H51" s="51"/>
      <c r="I51" s="51"/>
      <c r="J51" s="51"/>
      <c r="K51" s="51"/>
      <c r="L51" s="51"/>
      <c r="M51" s="51"/>
      <c r="N51" s="51"/>
      <c r="O51" s="51"/>
      <c r="P51" s="51"/>
      <c r="Q51" s="51"/>
      <c r="R51" s="51"/>
      <c r="S51" s="51"/>
      <c r="T51" s="16"/>
      <c r="U51" s="16"/>
      <c r="V51" s="16"/>
      <c r="W51" s="56"/>
      <c r="X51" s="56"/>
      <c r="Y51" s="56"/>
      <c r="Z51" s="56"/>
      <c r="AA51" s="56"/>
      <c r="AB51" s="56"/>
      <c r="AC51" s="56"/>
      <c r="AD51" s="56"/>
      <c r="AE51" s="56"/>
      <c r="AF51" s="55"/>
    </row>
    <row r="52" spans="1:32" ht="16.5" thickBot="1">
      <c r="A52" s="9" t="s">
        <v>41</v>
      </c>
      <c r="B52" s="51"/>
      <c r="C52" s="51"/>
      <c r="D52" s="51"/>
      <c r="E52" s="51"/>
      <c r="F52" s="51"/>
      <c r="G52" s="51"/>
      <c r="H52" s="51"/>
      <c r="I52" s="51"/>
      <c r="J52" s="51"/>
      <c r="K52" s="51"/>
      <c r="L52" s="51"/>
      <c r="M52" s="51"/>
      <c r="N52" s="51"/>
      <c r="O52" s="51"/>
      <c r="P52" s="51"/>
      <c r="Q52" s="51"/>
      <c r="R52" s="51"/>
      <c r="S52" s="51"/>
      <c r="T52" s="16"/>
      <c r="U52" s="16"/>
      <c r="V52" s="16">
        <v>13348</v>
      </c>
      <c r="W52" s="53">
        <v>13648</v>
      </c>
      <c r="X52" s="53">
        <v>13937</v>
      </c>
      <c r="Y52" s="53">
        <v>14361</v>
      </c>
      <c r="Z52" s="53">
        <v>14855</v>
      </c>
      <c r="AA52" s="53">
        <v>15449</v>
      </c>
      <c r="AB52" s="53">
        <v>16327</v>
      </c>
      <c r="AC52" s="53">
        <v>17209</v>
      </c>
      <c r="AD52" s="53">
        <v>17158</v>
      </c>
      <c r="AE52" s="53">
        <v>17150</v>
      </c>
      <c r="AF52" s="53">
        <v>17149</v>
      </c>
    </row>
    <row r="53" spans="1:32">
      <c r="B53" s="51"/>
      <c r="C53" s="51"/>
      <c r="D53" s="51"/>
      <c r="E53" s="51"/>
      <c r="F53" s="51"/>
      <c r="G53" s="51"/>
      <c r="H53" s="51"/>
      <c r="I53" s="51"/>
      <c r="J53" s="51"/>
      <c r="K53" s="51"/>
      <c r="L53" s="51"/>
      <c r="M53" s="51"/>
      <c r="N53" s="51"/>
      <c r="O53" s="51"/>
      <c r="P53" s="51"/>
      <c r="Q53" s="51"/>
      <c r="R53" s="51"/>
      <c r="S53" s="51"/>
      <c r="T53" s="16"/>
      <c r="U53" s="16"/>
      <c r="V53" s="16"/>
      <c r="W53" s="16"/>
      <c r="X53" s="16"/>
      <c r="Y53" s="16"/>
      <c r="Z53" s="16"/>
      <c r="AA53" s="42"/>
      <c r="AB53" s="42"/>
      <c r="AC53" s="42"/>
      <c r="AD53" s="42"/>
      <c r="AE53" s="42"/>
      <c r="AF53" s="16"/>
    </row>
    <row r="54" spans="1:32">
      <c r="B54" s="51"/>
      <c r="C54" s="51"/>
      <c r="D54" s="51"/>
      <c r="E54" s="51"/>
      <c r="F54" s="51"/>
      <c r="G54" s="51"/>
      <c r="H54" s="51"/>
      <c r="I54" s="51"/>
      <c r="J54" s="51"/>
      <c r="K54" s="51"/>
      <c r="L54" s="51"/>
      <c r="M54" s="51"/>
      <c r="N54" s="51"/>
      <c r="O54" s="51"/>
      <c r="P54" s="51"/>
      <c r="Q54" s="51"/>
      <c r="R54" s="51"/>
      <c r="S54" s="51"/>
      <c r="T54" s="16"/>
      <c r="U54" s="16"/>
      <c r="V54" s="16"/>
      <c r="W54" s="16"/>
      <c r="X54" s="16"/>
      <c r="Y54" s="16"/>
      <c r="Z54" s="16"/>
      <c r="AA54" s="42"/>
      <c r="AB54" s="42"/>
      <c r="AC54" s="42"/>
      <c r="AD54" s="42"/>
      <c r="AE54" s="42"/>
      <c r="AF54" s="16"/>
    </row>
    <row r="55" spans="1:32">
      <c r="B55" s="51"/>
      <c r="C55" s="51"/>
      <c r="D55" s="51"/>
      <c r="E55" s="51"/>
      <c r="F55" s="51"/>
      <c r="G55" s="51"/>
      <c r="H55" s="51"/>
      <c r="I55" s="51"/>
      <c r="J55" s="51"/>
      <c r="K55" s="51"/>
      <c r="L55" s="51"/>
      <c r="M55" s="51"/>
      <c r="N55" s="51"/>
      <c r="O55" s="51"/>
      <c r="P55" s="51"/>
      <c r="Q55" s="51"/>
      <c r="R55" s="51"/>
      <c r="S55" s="51"/>
      <c r="T55" s="16"/>
      <c r="U55" s="16"/>
      <c r="V55" s="16"/>
      <c r="W55" s="16"/>
      <c r="X55" s="16"/>
      <c r="Y55" s="16"/>
      <c r="Z55" s="16"/>
      <c r="AA55" s="42"/>
      <c r="AB55" s="42"/>
      <c r="AC55" s="42"/>
      <c r="AD55" s="42"/>
      <c r="AE55" s="42"/>
      <c r="AF55" s="16"/>
    </row>
    <row r="56" spans="1:32">
      <c r="B56" s="51"/>
      <c r="C56" s="51"/>
      <c r="D56" s="51"/>
      <c r="E56" s="51"/>
      <c r="F56" s="51"/>
      <c r="G56" s="51"/>
      <c r="H56" s="51"/>
      <c r="I56" s="51"/>
      <c r="J56" s="51"/>
      <c r="K56" s="51"/>
      <c r="L56" s="51"/>
      <c r="M56" s="51"/>
      <c r="N56" s="51"/>
      <c r="O56" s="51"/>
      <c r="P56" s="51"/>
      <c r="Q56" s="51"/>
      <c r="R56" s="51"/>
      <c r="S56" s="51"/>
      <c r="T56" s="16"/>
      <c r="U56" s="16"/>
      <c r="V56" s="51"/>
      <c r="W56" s="51"/>
      <c r="X56" s="51"/>
      <c r="Y56" s="51"/>
      <c r="Z56" s="51"/>
      <c r="AA56" s="51"/>
      <c r="AB56" s="51"/>
      <c r="AC56" s="51"/>
      <c r="AD56" s="51"/>
      <c r="AE56" s="51"/>
      <c r="AF56" s="16"/>
    </row>
    <row r="57" spans="1:32">
      <c r="B57" s="51"/>
      <c r="C57" s="51"/>
      <c r="D57" s="51"/>
      <c r="E57" s="51"/>
      <c r="F57" s="51"/>
      <c r="G57" s="51"/>
      <c r="H57" s="51"/>
      <c r="I57" s="51"/>
      <c r="J57" s="51"/>
      <c r="K57" s="51"/>
      <c r="L57" s="51"/>
      <c r="M57" s="51"/>
      <c r="N57" s="51"/>
      <c r="O57" s="51"/>
      <c r="P57" s="51"/>
      <c r="Q57" s="51"/>
      <c r="R57" s="51"/>
      <c r="S57" s="51"/>
      <c r="T57" s="16"/>
      <c r="U57" s="16"/>
      <c r="V57" s="51"/>
      <c r="W57" s="51"/>
      <c r="X57" s="51"/>
      <c r="Y57" s="51"/>
      <c r="Z57" s="51"/>
      <c r="AA57" s="51"/>
      <c r="AB57" s="51"/>
      <c r="AC57" s="51"/>
      <c r="AD57" s="51"/>
      <c r="AE57" s="51"/>
      <c r="AF57" s="16"/>
    </row>
    <row r="58" spans="1:32">
      <c r="B58" s="51"/>
      <c r="C58" s="51"/>
      <c r="D58" s="51"/>
      <c r="E58" s="51"/>
      <c r="F58" s="51"/>
      <c r="G58" s="51"/>
      <c r="H58" s="51"/>
      <c r="I58" s="51"/>
      <c r="J58" s="51"/>
      <c r="K58" s="51"/>
      <c r="L58" s="51"/>
      <c r="M58" s="51"/>
      <c r="N58" s="51"/>
      <c r="O58" s="51"/>
      <c r="P58" s="51"/>
      <c r="Q58" s="51"/>
      <c r="R58" s="51"/>
      <c r="S58" s="51"/>
      <c r="T58" s="16"/>
      <c r="U58" s="16"/>
      <c r="V58" s="51"/>
      <c r="W58" s="51"/>
      <c r="X58" s="51"/>
      <c r="Y58" s="51"/>
      <c r="Z58" s="51"/>
      <c r="AA58" s="51"/>
      <c r="AB58" s="51"/>
      <c r="AC58" s="51"/>
      <c r="AD58" s="51"/>
      <c r="AE58" s="51"/>
      <c r="AF58" s="16"/>
    </row>
    <row r="59" spans="1:32">
      <c r="B59" s="51"/>
      <c r="C59" s="51"/>
      <c r="D59" s="51"/>
      <c r="E59" s="51"/>
      <c r="F59" s="51"/>
      <c r="G59" s="51"/>
      <c r="H59" s="51"/>
      <c r="I59" s="51"/>
      <c r="J59" s="51"/>
      <c r="K59" s="51"/>
      <c r="L59" s="51"/>
      <c r="M59" s="51"/>
      <c r="N59" s="51"/>
      <c r="O59" s="51"/>
      <c r="P59" s="51"/>
      <c r="Q59" s="51"/>
      <c r="R59" s="51"/>
      <c r="S59" s="51"/>
      <c r="T59" s="16"/>
      <c r="U59" s="16"/>
      <c r="V59" s="51"/>
      <c r="W59" s="51"/>
      <c r="X59" s="51"/>
      <c r="Y59" s="51"/>
      <c r="Z59" s="51"/>
      <c r="AA59" s="51"/>
      <c r="AB59" s="51"/>
      <c r="AC59" s="51"/>
      <c r="AD59" s="51"/>
      <c r="AE59" s="51"/>
      <c r="AF59" s="16"/>
    </row>
    <row r="60" spans="1:32">
      <c r="B60" s="51"/>
      <c r="C60" s="51"/>
      <c r="D60" s="51"/>
      <c r="E60" s="51"/>
      <c r="F60" s="51"/>
      <c r="G60" s="51"/>
      <c r="H60" s="51"/>
      <c r="I60" s="51"/>
      <c r="J60" s="51"/>
      <c r="K60" s="51"/>
      <c r="L60" s="51"/>
      <c r="M60" s="51"/>
      <c r="N60" s="51"/>
      <c r="O60" s="51"/>
      <c r="P60" s="51"/>
      <c r="Q60" s="51"/>
      <c r="R60" s="51"/>
      <c r="S60" s="51"/>
      <c r="T60" s="16"/>
      <c r="U60" s="16"/>
      <c r="V60" s="51"/>
      <c r="W60" s="51"/>
      <c r="X60" s="51"/>
      <c r="Y60" s="51"/>
      <c r="Z60" s="51"/>
      <c r="AA60" s="51"/>
      <c r="AB60" s="51"/>
      <c r="AC60" s="51"/>
      <c r="AD60" s="51"/>
      <c r="AE60" s="51"/>
      <c r="AF60" s="16"/>
    </row>
    <row r="61" spans="1:32">
      <c r="B61" s="51"/>
      <c r="C61" s="51"/>
      <c r="D61" s="51"/>
      <c r="E61" s="51"/>
      <c r="F61" s="51"/>
      <c r="G61" s="51"/>
      <c r="H61" s="51"/>
      <c r="I61" s="51"/>
      <c r="J61" s="51"/>
      <c r="K61" s="51"/>
      <c r="L61" s="51"/>
      <c r="M61" s="51"/>
      <c r="N61" s="51"/>
      <c r="O61" s="51"/>
      <c r="P61" s="51"/>
      <c r="Q61" s="51"/>
      <c r="R61" s="51"/>
      <c r="S61" s="51"/>
      <c r="T61" s="16"/>
      <c r="U61" s="16"/>
      <c r="V61" s="16"/>
      <c r="W61" s="16"/>
      <c r="X61" s="16"/>
      <c r="Y61" s="16"/>
      <c r="Z61" s="16"/>
      <c r="AA61" s="42"/>
      <c r="AB61" s="42"/>
      <c r="AC61" s="42"/>
      <c r="AD61" s="42"/>
      <c r="AE61" s="42"/>
      <c r="AF61" s="16"/>
    </row>
    <row r="62" spans="1:32">
      <c r="B62" s="51"/>
      <c r="C62" s="51"/>
      <c r="D62" s="51"/>
      <c r="E62" s="51"/>
      <c r="F62" s="51"/>
      <c r="G62" s="51"/>
      <c r="H62" s="51"/>
      <c r="I62" s="51"/>
      <c r="J62" s="51"/>
      <c r="K62" s="51"/>
      <c r="L62" s="51"/>
      <c r="M62" s="51"/>
      <c r="N62" s="51"/>
      <c r="O62" s="51"/>
      <c r="P62" s="51"/>
      <c r="Q62" s="51"/>
      <c r="R62" s="51"/>
      <c r="S62" s="51"/>
      <c r="T62" s="16"/>
      <c r="U62" s="16"/>
      <c r="V62" s="16"/>
      <c r="W62" s="16"/>
      <c r="X62" s="16"/>
      <c r="Y62" s="16"/>
      <c r="Z62" s="16"/>
      <c r="AA62" s="16"/>
      <c r="AB62" s="16"/>
      <c r="AC62" s="16"/>
      <c r="AD62" s="16"/>
      <c r="AE62" s="16"/>
      <c r="AF62" s="16"/>
    </row>
    <row r="63" spans="1:32">
      <c r="B63" s="51"/>
      <c r="C63" s="51"/>
      <c r="D63" s="51"/>
      <c r="E63" s="51"/>
      <c r="F63" s="51"/>
      <c r="G63" s="51"/>
      <c r="H63" s="51"/>
      <c r="I63" s="51"/>
      <c r="J63" s="51"/>
      <c r="K63" s="51"/>
      <c r="L63" s="51"/>
      <c r="M63" s="51"/>
      <c r="N63" s="51"/>
      <c r="O63" s="51"/>
      <c r="P63" s="51"/>
      <c r="Q63" s="51"/>
      <c r="R63" s="51"/>
      <c r="S63" s="51"/>
      <c r="T63" s="16"/>
      <c r="U63" s="16"/>
      <c r="V63" s="16"/>
      <c r="W63" s="16"/>
      <c r="X63" s="16"/>
      <c r="Y63" s="16"/>
      <c r="Z63" s="16"/>
      <c r="AA63" s="16"/>
      <c r="AB63" s="16"/>
      <c r="AC63" s="16"/>
      <c r="AD63" s="16"/>
      <c r="AE63" s="16"/>
      <c r="AF63" s="16"/>
    </row>
    <row r="64" spans="1:32">
      <c r="B64" s="51"/>
      <c r="C64" s="51"/>
      <c r="D64" s="51"/>
      <c r="E64" s="51"/>
      <c r="F64" s="51"/>
      <c r="G64" s="51"/>
      <c r="H64" s="51"/>
      <c r="I64" s="51"/>
      <c r="J64" s="51"/>
      <c r="K64" s="51"/>
      <c r="L64" s="51"/>
      <c r="M64" s="51"/>
      <c r="N64" s="51"/>
      <c r="O64" s="51"/>
      <c r="P64" s="51"/>
      <c r="Q64" s="51"/>
      <c r="R64" s="51"/>
      <c r="S64" s="51"/>
      <c r="T64" s="16"/>
      <c r="U64" s="16"/>
      <c r="V64" s="16"/>
      <c r="W64" s="16"/>
      <c r="X64" s="16"/>
      <c r="Y64" s="16"/>
      <c r="Z64" s="16"/>
      <c r="AA64" s="16"/>
      <c r="AB64" s="16"/>
      <c r="AC64" s="16"/>
      <c r="AD64" s="16"/>
      <c r="AE64" s="16"/>
      <c r="AF64" s="16"/>
    </row>
    <row r="65" spans="20:32">
      <c r="T65" s="16"/>
      <c r="U65" s="16"/>
      <c r="V65" s="16"/>
      <c r="W65" s="16"/>
      <c r="X65" s="16"/>
      <c r="Y65" s="16"/>
      <c r="Z65" s="16"/>
      <c r="AA65" s="16"/>
      <c r="AB65" s="16"/>
      <c r="AC65" s="16"/>
      <c r="AD65" s="16"/>
      <c r="AE65" s="16"/>
      <c r="AF65" s="16"/>
    </row>
    <row r="66" spans="20:32">
      <c r="T66" s="16"/>
      <c r="U66" s="16"/>
      <c r="V66" s="16"/>
      <c r="W66" s="16"/>
      <c r="X66" s="16"/>
      <c r="Y66" s="16"/>
      <c r="Z66" s="16"/>
      <c r="AA66" s="16"/>
      <c r="AB66" s="16"/>
      <c r="AC66" s="16"/>
      <c r="AD66" s="16"/>
      <c r="AE66" s="16"/>
      <c r="AF66" s="16"/>
    </row>
    <row r="67" spans="20:32">
      <c r="T67" s="16"/>
      <c r="U67" s="16"/>
      <c r="V67" s="16"/>
      <c r="W67" s="16"/>
      <c r="X67" s="16"/>
      <c r="Y67" s="16"/>
      <c r="Z67" s="16"/>
      <c r="AA67" s="16"/>
      <c r="AB67" s="16"/>
      <c r="AC67" s="16"/>
      <c r="AD67" s="16"/>
      <c r="AE67" s="16"/>
      <c r="AF67" s="16"/>
    </row>
    <row r="68" spans="20:32">
      <c r="T68" s="16"/>
      <c r="U68" s="16"/>
      <c r="V68" s="16"/>
      <c r="W68" s="16"/>
      <c r="X68" s="16"/>
      <c r="Y68" s="16"/>
      <c r="Z68" s="16"/>
      <c r="AA68" s="16"/>
      <c r="AB68" s="16"/>
      <c r="AC68" s="16"/>
      <c r="AD68" s="16"/>
      <c r="AE68" s="16"/>
      <c r="AF68" s="16"/>
    </row>
    <row r="69" spans="20:32">
      <c r="T69" s="16"/>
      <c r="U69" s="16"/>
      <c r="V69" s="16"/>
      <c r="W69" s="16"/>
      <c r="X69" s="16"/>
      <c r="Y69" s="16"/>
      <c r="Z69" s="16"/>
      <c r="AA69" s="16"/>
      <c r="AB69" s="16"/>
      <c r="AC69" s="16"/>
      <c r="AD69" s="16"/>
      <c r="AE69" s="16"/>
      <c r="AF69" s="16"/>
    </row>
  </sheetData>
  <pageMargins left="0.7" right="0.7" top="0.75" bottom="0.75" header="0.3" footer="0.3"/>
  <pageSetup paperSize="9" scale="64"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8574-0735-4C39-92BF-8499A6386E18}">
  <sheetPr>
    <tabColor theme="1" tint="0.499984740745262"/>
    <pageSetUpPr fitToPage="1"/>
  </sheetPr>
  <dimension ref="A2:W82"/>
  <sheetViews>
    <sheetView workbookViewId="0">
      <selection activeCell="S17" sqref="S17"/>
    </sheetView>
  </sheetViews>
  <sheetFormatPr defaultColWidth="8.85546875" defaultRowHeight="15"/>
  <cols>
    <col min="1" max="1" width="28.85546875" style="51" customWidth="1"/>
    <col min="2" max="2" width="14.85546875" style="51" customWidth="1"/>
    <col min="3" max="4" width="9.140625" style="51" customWidth="1"/>
    <col min="5" max="13" width="8.85546875" style="51"/>
    <col min="14" max="14" width="8.85546875" style="51" customWidth="1"/>
    <col min="15" max="15" width="9.7109375" style="51" customWidth="1"/>
    <col min="16" max="21" width="8.85546875" style="51"/>
    <col min="22" max="22" width="13.85546875" style="51" customWidth="1"/>
    <col min="23" max="16384" width="8.85546875" style="51"/>
  </cols>
  <sheetData>
    <row r="2" spans="1:23">
      <c r="A2" s="51" t="s">
        <v>64</v>
      </c>
    </row>
    <row r="3" spans="1:23">
      <c r="C3" s="51">
        <v>2017</v>
      </c>
      <c r="D3" s="51">
        <v>2018</v>
      </c>
      <c r="E3" s="51">
        <v>2019</v>
      </c>
      <c r="F3" s="51">
        <v>2020</v>
      </c>
      <c r="G3" s="51">
        <v>2021</v>
      </c>
      <c r="H3" s="51">
        <v>2022</v>
      </c>
      <c r="I3" s="51">
        <v>2023</v>
      </c>
      <c r="M3" s="51" t="s">
        <v>66</v>
      </c>
    </row>
    <row r="4" spans="1:23">
      <c r="A4" s="89" t="s">
        <v>51</v>
      </c>
      <c r="N4" s="51">
        <v>2017</v>
      </c>
      <c r="O4" s="51">
        <v>2018</v>
      </c>
      <c r="P4" s="51">
        <v>2019</v>
      </c>
      <c r="Q4" s="51">
        <v>2020</v>
      </c>
      <c r="R4" s="51">
        <v>2021</v>
      </c>
      <c r="V4" s="51" t="s">
        <v>67</v>
      </c>
      <c r="W4" s="51" t="s">
        <v>60</v>
      </c>
    </row>
    <row r="5" spans="1:23">
      <c r="A5" s="89"/>
      <c r="B5" s="51">
        <v>2017</v>
      </c>
      <c r="C5" s="22">
        <f>Historical!C5+('Historical allocated'!N7*'Historical allocated'!W$7)</f>
        <v>25406.5</v>
      </c>
      <c r="D5" s="22">
        <f>Historical!D5+('Historical allocated'!O7*'Historical allocated'!W$7)</f>
        <v>26229.325000000001</v>
      </c>
      <c r="E5" s="22">
        <f>Historical!E5+('Historical allocated'!P7*'Historical allocated'!W$7)</f>
        <v>27449.65</v>
      </c>
      <c r="F5" s="22">
        <f>Historical!F5+('Historical allocated'!Q7*'Historical allocated'!W$7)</f>
        <v>28277.674999999999</v>
      </c>
      <c r="G5" s="22">
        <f>Historical!G5+('Historical allocated'!R7*'Historical allocated'!W$7)</f>
        <v>29226.075000000001</v>
      </c>
      <c r="N5" s="51">
        <v>230</v>
      </c>
      <c r="O5" s="51">
        <v>293</v>
      </c>
      <c r="P5" s="51">
        <v>1971</v>
      </c>
      <c r="Q5" s="51">
        <v>3647</v>
      </c>
      <c r="R5" s="51">
        <v>5383</v>
      </c>
    </row>
    <row r="6" spans="1:23">
      <c r="A6" s="89"/>
      <c r="B6" s="51">
        <v>2018</v>
      </c>
      <c r="C6" s="22"/>
      <c r="D6" s="22">
        <f>Historical!D6+('Historical allocated'!N$12*'Historical allocated'!$W$7)</f>
        <v>26107.15</v>
      </c>
      <c r="E6" s="22">
        <f>Historical!E6+('Historical allocated'!O$12*'Historical allocated'!$W$7)</f>
        <v>28939.375</v>
      </c>
      <c r="F6" s="22">
        <f>Historical!F6+('Historical allocated'!P$12*'Historical allocated'!$W$7)</f>
        <v>30067.625</v>
      </c>
      <c r="G6" s="22">
        <f>Historical!G6+('Historical allocated'!Q$12*'Historical allocated'!$W$7)</f>
        <v>31303.025000000001</v>
      </c>
      <c r="H6" s="22">
        <f>Historical!H6+('Historical allocated'!R$12*'Historical allocated'!$W$7)</f>
        <v>32688.35</v>
      </c>
      <c r="N6" s="51">
        <v>-450</v>
      </c>
      <c r="O6" s="51">
        <v>-1000</v>
      </c>
      <c r="P6" s="51">
        <v>-545</v>
      </c>
      <c r="Q6" s="51">
        <v>-500</v>
      </c>
      <c r="R6" s="51">
        <v>-500</v>
      </c>
    </row>
    <row r="7" spans="1:23">
      <c r="A7" s="89"/>
      <c r="B7" s="51">
        <v>2019</v>
      </c>
      <c r="C7" s="22"/>
      <c r="E7" s="22">
        <f>Historical!E7</f>
        <v>28947.625</v>
      </c>
      <c r="F7" s="22">
        <f>Historical!F7</f>
        <v>30911.65</v>
      </c>
      <c r="G7" s="22">
        <f>Historical!G7</f>
        <v>32454.375</v>
      </c>
      <c r="H7" s="22">
        <f>Historical!H7</f>
        <v>33887.599999999999</v>
      </c>
      <c r="I7" s="22">
        <f>Historical!I7</f>
        <v>35179.449999999997</v>
      </c>
      <c r="N7" s="51">
        <f>SUM(N5:N6)</f>
        <v>-220</v>
      </c>
      <c r="O7" s="51">
        <f t="shared" ref="O7:R7" si="0">SUM(O5:O6)</f>
        <v>-707</v>
      </c>
      <c r="P7" s="51">
        <f t="shared" si="0"/>
        <v>1426</v>
      </c>
      <c r="Q7" s="51">
        <f t="shared" si="0"/>
        <v>3147</v>
      </c>
      <c r="R7" s="51">
        <f t="shared" si="0"/>
        <v>4883</v>
      </c>
      <c r="V7" s="51" t="s">
        <v>51</v>
      </c>
      <c r="W7" s="51">
        <v>2.5000000000000001E-2</v>
      </c>
    </row>
    <row r="8" spans="1:23">
      <c r="A8" s="91" t="s">
        <v>4</v>
      </c>
      <c r="C8" s="22"/>
      <c r="M8" s="51" t="s">
        <v>68</v>
      </c>
      <c r="V8" s="51" t="s">
        <v>4</v>
      </c>
      <c r="W8" s="51">
        <v>0.34499999999999997</v>
      </c>
    </row>
    <row r="9" spans="1:23">
      <c r="A9" s="91"/>
      <c r="B9" s="51">
        <v>2017</v>
      </c>
      <c r="C9" s="22">
        <f>Historical!C9+('Historical allocated'!N7*'Historical allocated'!$W$8)</f>
        <v>16126.1</v>
      </c>
      <c r="D9" s="22">
        <f>Historical!D$9+('Historical allocated'!O7*'Historical allocated'!$W$8)</f>
        <v>16852.084999999999</v>
      </c>
      <c r="E9" s="22">
        <f>Historical!E$9+('Historical allocated'!P7*'Historical allocated'!$W$8)</f>
        <v>17716.97</v>
      </c>
      <c r="F9" s="22">
        <f>Historical!F$9+('Historical allocated'!Q7*'Historical allocated'!$W$8)</f>
        <v>18319.715</v>
      </c>
      <c r="G9" s="22">
        <f>Historical!G$9+('Historical allocated'!R7*'Historical allocated'!$W$8)</f>
        <v>18877.634999999998</v>
      </c>
      <c r="N9" s="51">
        <v>2018</v>
      </c>
      <c r="O9" s="51">
        <v>2019</v>
      </c>
      <c r="P9" s="51">
        <v>2020</v>
      </c>
      <c r="Q9" s="51">
        <v>2021</v>
      </c>
      <c r="R9" s="51">
        <v>2022</v>
      </c>
      <c r="V9" s="51" t="s">
        <v>5</v>
      </c>
      <c r="W9" s="51">
        <v>0.29499999999999998</v>
      </c>
    </row>
    <row r="10" spans="1:23">
      <c r="A10" s="91"/>
      <c r="B10" s="51">
        <v>2018</v>
      </c>
      <c r="C10" s="22"/>
      <c r="D10" s="22">
        <f>Historical!D10+('Historical allocated'!N$12*'Historical allocated'!$W$8)</f>
        <v>17145.669999999998</v>
      </c>
      <c r="E10" s="22">
        <f>Historical!E10+('Historical allocated'!O$12*'Historical allocated'!$W$8)</f>
        <v>17938.174999999999</v>
      </c>
      <c r="F10" s="22">
        <f>Historical!F10+('Historical allocated'!P$12*'Historical allocated'!$W$8)</f>
        <v>19028.025000000001</v>
      </c>
      <c r="G10" s="22">
        <f>Historical!G10+('Historical allocated'!Q$12*'Historical allocated'!$W$8)</f>
        <v>19837.544999999998</v>
      </c>
      <c r="H10" s="22">
        <f>Historical!H10+('Historical allocated'!R$12*'Historical allocated'!$W$8)</f>
        <v>20801.63</v>
      </c>
      <c r="N10" s="51">
        <v>186</v>
      </c>
      <c r="O10" s="51">
        <v>760</v>
      </c>
      <c r="P10" s="51">
        <v>3070</v>
      </c>
      <c r="Q10" s="51">
        <v>5686</v>
      </c>
      <c r="R10" s="51">
        <v>8129</v>
      </c>
      <c r="V10" s="51" t="s">
        <v>55</v>
      </c>
      <c r="W10" s="51">
        <v>0.1</v>
      </c>
    </row>
    <row r="11" spans="1:23">
      <c r="A11" s="91"/>
      <c r="B11" s="51">
        <v>2019</v>
      </c>
      <c r="C11" s="22"/>
      <c r="E11" s="22">
        <f>Historical!E11</f>
        <v>18092.424999999999</v>
      </c>
      <c r="F11" s="22">
        <f>Historical!F11</f>
        <v>19151.77</v>
      </c>
      <c r="G11" s="22">
        <f>Historical!G11</f>
        <v>20421.375</v>
      </c>
      <c r="H11" s="22">
        <f>Historical!H11</f>
        <v>21484.080000000002</v>
      </c>
      <c r="I11" s="22">
        <f>Historical!I11</f>
        <v>22325.21</v>
      </c>
      <c r="N11" s="51">
        <v>-300</v>
      </c>
      <c r="O11" s="51">
        <v>-1145</v>
      </c>
      <c r="P11" s="51">
        <v>-325</v>
      </c>
      <c r="Q11" s="51">
        <v>-325</v>
      </c>
      <c r="R11" s="51">
        <v>-275</v>
      </c>
      <c r="V11" s="51" t="s">
        <v>7</v>
      </c>
      <c r="W11" s="51">
        <v>0.08</v>
      </c>
    </row>
    <row r="12" spans="1:23">
      <c r="A12" s="91" t="s">
        <v>5</v>
      </c>
      <c r="N12" s="51">
        <f>SUM(N10:N11)</f>
        <v>-114</v>
      </c>
      <c r="O12" s="51">
        <f t="shared" ref="O12:R12" si="1">SUM(O10:O11)</f>
        <v>-385</v>
      </c>
      <c r="P12" s="51">
        <f t="shared" si="1"/>
        <v>2745</v>
      </c>
      <c r="Q12" s="51">
        <f t="shared" si="1"/>
        <v>5361</v>
      </c>
      <c r="R12" s="51">
        <f t="shared" si="1"/>
        <v>7854</v>
      </c>
      <c r="V12" s="51" t="s">
        <v>8</v>
      </c>
      <c r="W12" s="51">
        <v>0</v>
      </c>
    </row>
    <row r="13" spans="1:23">
      <c r="A13" s="91"/>
      <c r="B13" s="51">
        <v>2017</v>
      </c>
      <c r="C13" s="22">
        <f>Historical!C13+('Historical allocated'!N7*'Historical allocated'!$W$9)</f>
        <v>13376.1</v>
      </c>
      <c r="D13" s="22">
        <f>Historical!D13+('Historical allocated'!O7*'Historical allocated'!$W$9)</f>
        <v>13776.434999999999</v>
      </c>
      <c r="E13" s="22">
        <f>Historical!E13+('Historical allocated'!P7*'Historical allocated'!$W$9)</f>
        <v>14554.67</v>
      </c>
      <c r="F13" s="22">
        <f>Historical!F13+('Historical allocated'!Q7*'Historical allocated'!$W$9)</f>
        <v>15116.365</v>
      </c>
      <c r="G13" s="22">
        <f>Historical!G13+('Historical allocated'!R7*'Historical allocated'!$W$9)</f>
        <v>15853.485000000001</v>
      </c>
      <c r="V13" s="51" t="s">
        <v>9</v>
      </c>
      <c r="W13" s="51">
        <v>0.05</v>
      </c>
    </row>
    <row r="14" spans="1:23">
      <c r="A14" s="91"/>
      <c r="B14" s="51">
        <v>2018</v>
      </c>
      <c r="C14" s="22"/>
      <c r="D14" s="22">
        <f>Historical!D14+('Historical allocated'!N$12*'Historical allocated'!$W$9)</f>
        <v>13903.37</v>
      </c>
      <c r="E14" s="22">
        <f>Historical!E14+('Historical allocated'!O$12*'Historical allocated'!$W$9)</f>
        <v>14549.424999999999</v>
      </c>
      <c r="F14" s="22">
        <f>Historical!F14+('Historical allocated'!P$12*'Historical allocated'!$W$9)</f>
        <v>15600.775</v>
      </c>
      <c r="G14" s="22">
        <f>Historical!G14+('Historical allocated'!Q$12*'Historical allocated'!$W$9)</f>
        <v>16690.494999999999</v>
      </c>
      <c r="H14" s="22">
        <f>Historical!H14+('Historical allocated'!R$12*'Historical allocated'!$W$9)</f>
        <v>17495.93</v>
      </c>
      <c r="V14" s="51" t="s">
        <v>10</v>
      </c>
      <c r="W14" s="51">
        <v>4.4999999999999998E-2</v>
      </c>
    </row>
    <row r="15" spans="1:23">
      <c r="A15" s="91"/>
      <c r="B15" s="51">
        <v>2019</v>
      </c>
      <c r="C15" s="22"/>
      <c r="E15" s="22">
        <f>Historical!E15</f>
        <v>14154.174999999999</v>
      </c>
      <c r="F15" s="22">
        <f>Historical!F15</f>
        <v>14879.47</v>
      </c>
      <c r="G15" s="22">
        <f>Historical!G15</f>
        <v>16431.625</v>
      </c>
      <c r="H15" s="22">
        <f>Historical!H15</f>
        <v>17353.88</v>
      </c>
      <c r="I15" s="22">
        <f>Historical!I15</f>
        <v>18241.310000000001</v>
      </c>
      <c r="V15" s="51" t="s">
        <v>11</v>
      </c>
      <c r="W15" s="51">
        <v>0.02</v>
      </c>
    </row>
    <row r="16" spans="1:23">
      <c r="A16" s="91" t="s">
        <v>55</v>
      </c>
      <c r="V16" s="51" t="s">
        <v>12</v>
      </c>
      <c r="W16" s="51">
        <v>1.4999999999999999E-2</v>
      </c>
    </row>
    <row r="17" spans="1:23">
      <c r="A17" s="91"/>
      <c r="B17" s="51">
        <v>2017</v>
      </c>
      <c r="C17" s="22">
        <f>Historical!C17+('Historical allocated'!N7*'Historical allocated'!$W$10)</f>
        <v>4113</v>
      </c>
      <c r="D17" s="22">
        <f>Historical!D17+('Historical allocated'!O7*'Historical allocated'!$W$10)</f>
        <v>4772.3</v>
      </c>
      <c r="E17" s="22">
        <f>Historical!E17+('Historical allocated'!P7*'Historical allocated'!$W$10)</f>
        <v>4493.6000000000004</v>
      </c>
      <c r="F17" s="22">
        <f>Historical!F17+('Historical allocated'!Q7*'Historical allocated'!$W$10)</f>
        <v>4594.7</v>
      </c>
      <c r="G17" s="22">
        <f>Historical!G17+('Historical allocated'!R7*'Historical allocated'!$W$10)</f>
        <v>4632.3</v>
      </c>
      <c r="V17" s="51" t="s">
        <v>13</v>
      </c>
      <c r="W17" s="51">
        <v>0.01</v>
      </c>
    </row>
    <row r="18" spans="1:23">
      <c r="A18" s="91"/>
      <c r="B18" s="51">
        <v>2018</v>
      </c>
      <c r="C18" s="22"/>
      <c r="D18" s="22">
        <f>Historical!D18+('Historical allocated'!N$12*'Historical allocated'!$W$10)</f>
        <v>5074.6000000000004</v>
      </c>
      <c r="E18" s="22">
        <f>Historical!E18+('Historical allocated'!O$12*'Historical allocated'!$W$10)</f>
        <v>5007.5</v>
      </c>
      <c r="F18" s="22">
        <f>Historical!F18+('Historical allocated'!P$12*'Historical allocated'!$W$10)</f>
        <v>5009.5</v>
      </c>
      <c r="G18" s="22">
        <f>Historical!G18+('Historical allocated'!Q$12*'Historical allocated'!$W$10)</f>
        <v>5367.1</v>
      </c>
      <c r="H18" s="22">
        <f>Historical!H18+('Historical allocated'!R$12*'Historical allocated'!$W$10)</f>
        <v>5451.4</v>
      </c>
      <c r="V18" s="51" t="s">
        <v>46</v>
      </c>
      <c r="W18" s="51">
        <v>1.4999999999999999E-2</v>
      </c>
    </row>
    <row r="19" spans="1:23">
      <c r="A19" s="91"/>
      <c r="B19" s="51">
        <v>2019</v>
      </c>
      <c r="C19" s="22"/>
      <c r="E19" s="22">
        <f>Historical!E19</f>
        <v>5272.5</v>
      </c>
      <c r="F19" s="22">
        <f>Historical!F19</f>
        <v>5594.6</v>
      </c>
      <c r="G19" s="22">
        <f>Historical!G19</f>
        <v>5538.5</v>
      </c>
      <c r="H19" s="22">
        <f>Historical!H19</f>
        <v>5563.4</v>
      </c>
      <c r="I19" s="22">
        <f>Historical!I19</f>
        <v>5710.8</v>
      </c>
      <c r="V19" s="51" t="s">
        <v>15</v>
      </c>
      <c r="W19" s="51">
        <v>0</v>
      </c>
    </row>
    <row r="20" spans="1:23">
      <c r="A20" s="91" t="s">
        <v>7</v>
      </c>
      <c r="C20" s="22"/>
      <c r="V20" s="51" t="s">
        <v>16</v>
      </c>
      <c r="W20" s="51">
        <v>0</v>
      </c>
    </row>
    <row r="21" spans="1:23">
      <c r="A21" s="91"/>
      <c r="B21" s="51">
        <v>2017</v>
      </c>
      <c r="C21" s="22">
        <f>Historical!C21+('Historical allocated'!N7*'Historical allocated'!$W$11)</f>
        <v>3967.4</v>
      </c>
      <c r="D21" s="22">
        <f>Historical!D21+('Historical allocated'!O7*'Historical allocated'!$W$11)</f>
        <v>4062.44</v>
      </c>
      <c r="E21" s="22">
        <f>Historical!E21+('Historical allocated'!P7*'Historical allocated'!$W$11)</f>
        <v>4292.08</v>
      </c>
      <c r="F21" s="22">
        <f>Historical!F21+('Historical allocated'!Q7*'Historical allocated'!$W$11)</f>
        <v>4473.76</v>
      </c>
      <c r="G21" s="22">
        <f>Historical!G21+('Historical allocated'!R7*'Historical allocated'!$W$11)</f>
        <v>4668.6400000000003</v>
      </c>
      <c r="V21" s="51" t="s">
        <v>17</v>
      </c>
      <c r="W21" s="51">
        <v>0</v>
      </c>
    </row>
    <row r="22" spans="1:23">
      <c r="A22" s="91"/>
      <c r="B22" s="51">
        <v>2018</v>
      </c>
      <c r="C22" s="22"/>
      <c r="D22" s="22">
        <f>Historical!D22+('Historical allocated'!N$12*'Historical allocated'!$W$11)</f>
        <v>4266.88</v>
      </c>
      <c r="E22" s="22">
        <f>Historical!E22+('Historical allocated'!O$12*'Historical allocated'!$W$11)</f>
        <v>4388.2</v>
      </c>
      <c r="F22" s="22">
        <f>Historical!F22+('Historical allocated'!P$12*'Historical allocated'!$W$11)</f>
        <v>4672.6000000000004</v>
      </c>
      <c r="G22" s="22">
        <f>Historical!G22+('Historical allocated'!Q$12*'Historical allocated'!$W$11)</f>
        <v>4944.88</v>
      </c>
      <c r="H22" s="22">
        <f>Historical!H22+('Historical allocated'!R$12*'Historical allocated'!$W$11)</f>
        <v>5197.32</v>
      </c>
    </row>
    <row r="23" spans="1:23">
      <c r="A23" s="91"/>
      <c r="B23" s="51">
        <v>2019</v>
      </c>
      <c r="C23" s="22"/>
      <c r="E23" s="22">
        <f>Historical!E23</f>
        <v>4714.2</v>
      </c>
      <c r="F23" s="22">
        <f>Historical!F23</f>
        <v>4879.28</v>
      </c>
      <c r="G23" s="22">
        <f>Historical!G23</f>
        <v>5187</v>
      </c>
      <c r="H23" s="22">
        <f>Historical!H23</f>
        <v>5444.12</v>
      </c>
      <c r="I23" s="22">
        <f>Historical!I23</f>
        <v>5755.4400000000005</v>
      </c>
    </row>
    <row r="24" spans="1:23">
      <c r="A24" s="91" t="s">
        <v>56</v>
      </c>
      <c r="C24" s="22"/>
    </row>
    <row r="25" spans="1:23">
      <c r="A25" s="91"/>
      <c r="B25" s="51">
        <v>2017</v>
      </c>
      <c r="C25" s="22">
        <f>Historical!C25+('Historical allocated'!N7*'Historical allocated'!$W$12)</f>
        <v>2233</v>
      </c>
      <c r="D25" s="22">
        <f>Historical!D25+('Historical allocated'!O7*'Historical allocated'!$W$12)</f>
        <v>2329</v>
      </c>
      <c r="E25" s="22">
        <f>Historical!E25+('Historical allocated'!P7*'Historical allocated'!$W$12)</f>
        <v>2344</v>
      </c>
      <c r="F25" s="22">
        <f>Historical!F25+('Historical allocated'!Q7*'Historical allocated'!$W$12)</f>
        <v>2364</v>
      </c>
      <c r="G25" s="22">
        <f>Historical!G25+('Historical allocated'!R7*'Historical allocated'!$W$12)</f>
        <v>2456</v>
      </c>
    </row>
    <row r="26" spans="1:23">
      <c r="A26" s="91"/>
      <c r="B26" s="51">
        <v>2018</v>
      </c>
      <c r="C26" s="22"/>
      <c r="D26" s="22">
        <f>Historical!D26+('Historical allocated'!N$12*'Historical allocated'!$W$12)</f>
        <v>2452</v>
      </c>
      <c r="E26" s="22">
        <f>Historical!E26+('Historical allocated'!O$12*'Historical allocated'!$W$12)</f>
        <v>2622</v>
      </c>
      <c r="F26" s="22">
        <f>Historical!F26+('Historical allocated'!P$12*'Historical allocated'!$W$12)</f>
        <v>2520</v>
      </c>
      <c r="G26" s="22">
        <f>Historical!G26+('Historical allocated'!Q$12*'Historical allocated'!$W$12)</f>
        <v>2883</v>
      </c>
      <c r="H26" s="22">
        <f>Historical!H26+('Historical allocated'!R$12*'Historical allocated'!$W$12)</f>
        <v>2594</v>
      </c>
    </row>
    <row r="27" spans="1:23">
      <c r="A27" s="91"/>
      <c r="B27" s="51">
        <v>2019</v>
      </c>
      <c r="C27" s="22"/>
      <c r="E27" s="22">
        <f>Historical!E27</f>
        <v>3187.9250000000002</v>
      </c>
      <c r="F27" s="22">
        <f>Historical!F27</f>
        <v>3096.97</v>
      </c>
      <c r="G27" s="22">
        <f>Historical!G27</f>
        <v>4119.875</v>
      </c>
      <c r="H27" s="22">
        <f>Historical!H27</f>
        <v>3656.88</v>
      </c>
      <c r="I27" s="22">
        <f>Historical!I27</f>
        <v>3839.81</v>
      </c>
    </row>
    <row r="28" spans="1:23">
      <c r="A28" s="91" t="s">
        <v>9</v>
      </c>
      <c r="C28" s="22"/>
    </row>
    <row r="29" spans="1:23">
      <c r="A29" s="91"/>
      <c r="B29" s="51">
        <v>2017</v>
      </c>
      <c r="C29" s="22">
        <f>Historical!C29+('Historical allocated'!N7*'Historical allocated'!$W$13)</f>
        <v>2766</v>
      </c>
      <c r="D29" s="22">
        <f>Historical!D29+('Historical allocated'!O7*'Historical allocated'!$W$13)</f>
        <v>2965.65</v>
      </c>
      <c r="E29" s="22">
        <f>Historical!E29+('Historical allocated'!P7*'Historical allocated'!$W$13)</f>
        <v>3041.3</v>
      </c>
      <c r="F29" s="22">
        <f>Historical!F29+('Historical allocated'!Q7*'Historical allocated'!$W$13)</f>
        <v>3089.35</v>
      </c>
      <c r="G29" s="22">
        <f>Historical!G29+('Historical allocated'!R7*'Historical allocated'!$W$13)</f>
        <v>3192.15</v>
      </c>
    </row>
    <row r="30" spans="1:23">
      <c r="A30" s="91"/>
      <c r="B30" s="51">
        <v>2018</v>
      </c>
      <c r="C30" s="22"/>
      <c r="D30" s="22">
        <f>Historical!D30+('Historical allocated'!N$12*'Historical allocated'!$W$13)</f>
        <v>2924.3</v>
      </c>
      <c r="E30" s="22">
        <f>Historical!E30+('Historical allocated'!O$12*'Historical allocated'!$W$13)</f>
        <v>3287.75</v>
      </c>
      <c r="F30" s="22">
        <f>Historical!F30+('Historical allocated'!P$12*'Historical allocated'!$W$13)</f>
        <v>3302.25</v>
      </c>
      <c r="G30" s="22">
        <f>Historical!G30+('Historical allocated'!Q$12*'Historical allocated'!$W$13)</f>
        <v>3392.05</v>
      </c>
      <c r="H30" s="22">
        <f>Historical!H30+('Historical allocated'!R$12*'Historical allocated'!$W$13)</f>
        <v>3533.7</v>
      </c>
    </row>
    <row r="31" spans="1:23">
      <c r="A31" s="91"/>
      <c r="B31" s="51">
        <v>2019</v>
      </c>
      <c r="C31" s="22"/>
      <c r="E31" s="22">
        <f>Historical!E31</f>
        <v>3001.25</v>
      </c>
      <c r="F31" s="22">
        <f>Historical!F31</f>
        <v>4321.3</v>
      </c>
      <c r="G31" s="22">
        <f>Historical!G31</f>
        <v>3764.75</v>
      </c>
      <c r="H31" s="22">
        <f>Historical!H31</f>
        <v>3224.2</v>
      </c>
      <c r="I31" s="22">
        <f>Historical!I31</f>
        <v>3508.9</v>
      </c>
    </row>
    <row r="32" spans="1:23">
      <c r="A32" s="91" t="s">
        <v>10</v>
      </c>
      <c r="B32" s="51">
        <v>2016</v>
      </c>
      <c r="C32" s="22"/>
    </row>
    <row r="33" spans="1:9">
      <c r="A33" s="91"/>
      <c r="B33" s="51">
        <v>2017</v>
      </c>
      <c r="C33" s="22">
        <f>Historical!C33+('Historical allocated'!N7*'Historical allocated'!$W$14)</f>
        <v>2134.1</v>
      </c>
      <c r="D33" s="22">
        <f>Historical!D33+('Historical allocated'!O7*'Historical allocated'!$W$14)</f>
        <v>2262.1849999999999</v>
      </c>
      <c r="E33" s="22">
        <f>Historical!E33+('Historical allocated'!P7*'Historical allocated'!$W$14)</f>
        <v>2424.17</v>
      </c>
      <c r="F33" s="22">
        <f>Historical!F33+('Historical allocated'!Q7*'Historical allocated'!$W$14)</f>
        <v>2511.6149999999998</v>
      </c>
      <c r="G33" s="22">
        <f>Historical!G33+('Historical allocated'!R7*'Historical allocated'!$W$14)</f>
        <v>2599.7350000000001</v>
      </c>
    </row>
    <row r="34" spans="1:9">
      <c r="A34" s="91"/>
      <c r="B34" s="51">
        <v>2018</v>
      </c>
      <c r="C34" s="22"/>
      <c r="D34" s="22">
        <f>Historical!D34+('Historical allocated'!N$12*'Historical allocated'!$W$14)</f>
        <v>2257.87</v>
      </c>
      <c r="E34" s="22">
        <f>Historical!E34+('Historical allocated'!O$12*'Historical allocated'!$W$14)</f>
        <v>2356.6750000000002</v>
      </c>
      <c r="F34" s="22">
        <f>Historical!F34+('Historical allocated'!P$12*'Historical allocated'!$W$14)</f>
        <v>2574.5250000000001</v>
      </c>
      <c r="G34" s="22">
        <f>Historical!G34+('Historical allocated'!Q$12*'Historical allocated'!$W$14)</f>
        <v>2702.2449999999999</v>
      </c>
      <c r="H34" s="22">
        <f>Historical!H34+('Historical allocated'!R$12*'Historical allocated'!$W$14)</f>
        <v>2820.43</v>
      </c>
    </row>
    <row r="35" spans="1:9">
      <c r="A35" s="91"/>
      <c r="B35" s="51">
        <v>2019</v>
      </c>
      <c r="C35" s="22"/>
      <c r="E35" s="22">
        <f>Historical!E35</f>
        <v>2407.3000000000002</v>
      </c>
      <c r="F35" s="22">
        <f>Historical!F35</f>
        <v>2538.3200000000002</v>
      </c>
      <c r="G35" s="22">
        <f>Historical!G35</f>
        <v>2648.5</v>
      </c>
      <c r="H35" s="22">
        <f>Historical!H35</f>
        <v>2668.28</v>
      </c>
      <c r="I35" s="22">
        <f>Historical!I35</f>
        <v>2674.36</v>
      </c>
    </row>
    <row r="36" spans="1:9">
      <c r="A36" s="91" t="s">
        <v>11</v>
      </c>
      <c r="C36" s="22"/>
    </row>
    <row r="37" spans="1:9">
      <c r="A37" s="91"/>
      <c r="B37" s="51">
        <v>2017</v>
      </c>
      <c r="C37" s="22">
        <f>Historical!C37+('Historical allocated'!N7*'Historical allocated'!$W$14)</f>
        <v>851.1</v>
      </c>
      <c r="D37" s="22">
        <f>Historical!D37+('Historical allocated'!O7*'Historical allocated'!$W$14)</f>
        <v>853.18499999999995</v>
      </c>
      <c r="E37" s="22">
        <f>Historical!E37+('Historical allocated'!P7*'Historical allocated'!$W$14)</f>
        <v>939.17</v>
      </c>
      <c r="F37" s="22">
        <f>Historical!F37+('Historical allocated'!Q7*'Historical allocated'!$W$14)</f>
        <v>982.61500000000001</v>
      </c>
      <c r="G37" s="22">
        <f>Historical!G37+('Historical allocated'!R7*'Historical allocated'!$W$14)</f>
        <v>1033.7349999999999</v>
      </c>
    </row>
    <row r="38" spans="1:9">
      <c r="A38" s="91"/>
      <c r="B38" s="51">
        <v>2018</v>
      </c>
      <c r="C38" s="22"/>
      <c r="D38" s="22">
        <f>Historical!D38+('Historical allocated'!N$12*'Historical allocated'!$W$15)</f>
        <v>878.72</v>
      </c>
      <c r="E38" s="22">
        <f>Historical!E38+('Historical allocated'!O$12*'Historical allocated'!$W$15)</f>
        <v>872.3</v>
      </c>
      <c r="F38" s="22">
        <f>Historical!F38+('Historical allocated'!P$12*'Historical allocated'!$W$15)</f>
        <v>905.9</v>
      </c>
      <c r="G38" s="22">
        <f>Historical!G38+('Historical allocated'!Q$12*'Historical allocated'!$W$15)</f>
        <v>927.22</v>
      </c>
      <c r="H38" s="22">
        <f>Historical!H38+('Historical allocated'!R$12*'Historical allocated'!$W$15)</f>
        <v>990.08</v>
      </c>
    </row>
    <row r="39" spans="1:9">
      <c r="A39" s="91"/>
      <c r="B39" s="51">
        <v>2019</v>
      </c>
      <c r="C39" s="22"/>
      <c r="E39" s="22">
        <f>Historical!E39</f>
        <v>904.97500000000002</v>
      </c>
      <c r="F39" s="22">
        <f>Historical!F39</f>
        <v>993.99</v>
      </c>
      <c r="G39" s="22">
        <f>Historical!G39</f>
        <v>985.625</v>
      </c>
      <c r="H39" s="22">
        <f>Historical!H39</f>
        <v>1016.96</v>
      </c>
      <c r="I39" s="22">
        <f>Historical!I39</f>
        <v>1034.27</v>
      </c>
    </row>
    <row r="40" spans="1:9">
      <c r="A40" s="91" t="s">
        <v>12</v>
      </c>
      <c r="C40" s="22"/>
    </row>
    <row r="41" spans="1:9">
      <c r="A41" s="91"/>
      <c r="B41" s="51">
        <v>2017</v>
      </c>
      <c r="C41" s="22">
        <f>Historical!C41+('Historical allocated'!N7*'Historical allocated'!$W$16)</f>
        <v>711.7</v>
      </c>
      <c r="D41" s="22">
        <f>Historical!D41+('Historical allocated'!O7*'Historical allocated'!$W$16)</f>
        <v>719.39499999999998</v>
      </c>
      <c r="E41" s="22">
        <f>Historical!E41+('Historical allocated'!P7*'Historical allocated'!$W$16)</f>
        <v>688.39</v>
      </c>
      <c r="F41" s="22">
        <f>Historical!F41+('Historical allocated'!Q7*'Historical allocated'!$W$16)</f>
        <v>700.20500000000004</v>
      </c>
      <c r="G41" s="22">
        <f>Historical!G41+('Historical allocated'!R7*'Historical allocated'!$W$16)</f>
        <v>711.245</v>
      </c>
    </row>
    <row r="42" spans="1:9">
      <c r="A42" s="91"/>
      <c r="B42" s="51">
        <v>2018</v>
      </c>
      <c r="C42" s="22"/>
      <c r="D42" s="22">
        <f>Historical!D42+('Historical allocated'!N$12*'Historical allocated'!$W$16)</f>
        <v>849.29</v>
      </c>
      <c r="E42" s="22">
        <f>Historical!E42+('Historical allocated'!O$12*'Historical allocated'!$W$16)</f>
        <v>750.22500000000002</v>
      </c>
      <c r="F42" s="22">
        <f>Historical!F42+('Historical allocated'!P$12*'Historical allocated'!$W$16)</f>
        <v>764.17499999999995</v>
      </c>
      <c r="G42" s="22">
        <f>Historical!G42+('Historical allocated'!Q$12*'Historical allocated'!$W$16)</f>
        <v>762.41499999999996</v>
      </c>
      <c r="H42" s="22">
        <f>Historical!H42+('Historical allocated'!R$12*'Historical allocated'!$W$16)</f>
        <v>737.81</v>
      </c>
    </row>
    <row r="43" spans="1:9">
      <c r="A43" s="91"/>
      <c r="B43" s="51">
        <v>2019</v>
      </c>
      <c r="C43" s="22"/>
      <c r="E43" s="22">
        <f>Historical!E43</f>
        <v>1082.6500000000001</v>
      </c>
      <c r="F43" s="22">
        <f>Historical!F43</f>
        <v>1034.6600000000001</v>
      </c>
      <c r="G43" s="22">
        <f>Historical!G43</f>
        <v>899.75</v>
      </c>
      <c r="H43" s="22">
        <f>Historical!H43</f>
        <v>744.64</v>
      </c>
      <c r="I43" s="22">
        <f>Historical!I43</f>
        <v>807.18000000000006</v>
      </c>
    </row>
    <row r="44" spans="1:9">
      <c r="A44" s="91" t="s">
        <v>13</v>
      </c>
      <c r="C44" s="22"/>
    </row>
    <row r="45" spans="1:9">
      <c r="A45" s="91"/>
      <c r="B45" s="51">
        <v>2017</v>
      </c>
      <c r="C45" s="22">
        <f>Historical!C45+('Historical allocated'!N7*'Historical allocated'!$W$17)</f>
        <v>637.79999999999995</v>
      </c>
      <c r="D45" s="22">
        <f>Historical!D45+('Historical allocated'!O7*'Historical allocated'!$W$17)</f>
        <v>522.92999999999995</v>
      </c>
      <c r="E45" s="22">
        <f>Historical!E45+('Historical allocated'!P7*'Historical allocated'!$W$17)</f>
        <v>571.26</v>
      </c>
      <c r="F45" s="22">
        <f>Historical!F45+('Historical allocated'!Q7*'Historical allocated'!$W$17)</f>
        <v>550.47</v>
      </c>
      <c r="G45" s="22">
        <f>Historical!G45+('Historical allocated'!R7*'Historical allocated'!$W$17)</f>
        <v>588.83000000000004</v>
      </c>
    </row>
    <row r="46" spans="1:9">
      <c r="A46" s="91"/>
      <c r="B46" s="51">
        <v>2018</v>
      </c>
      <c r="C46" s="22"/>
      <c r="D46" s="22">
        <f>Historical!D46+('Historical allocated'!N$12*'Historical allocated'!$W$17)</f>
        <v>600.86</v>
      </c>
      <c r="E46" s="22">
        <f>Historical!E46+('Historical allocated'!O$12*'Historical allocated'!$W$17)</f>
        <v>874.15</v>
      </c>
      <c r="F46" s="22">
        <f>Historical!F46+('Historical allocated'!P$12*'Historical allocated'!$W$17)</f>
        <v>629.45000000000005</v>
      </c>
      <c r="G46" s="22">
        <f>Historical!G46+('Historical allocated'!Q$12*'Historical allocated'!$W$17)</f>
        <v>663.61</v>
      </c>
      <c r="H46" s="22">
        <f>Historical!H46+('Historical allocated'!R$12*'Historical allocated'!$W$17)</f>
        <v>720.54</v>
      </c>
    </row>
    <row r="47" spans="1:9">
      <c r="A47" s="91"/>
      <c r="B47" s="51">
        <v>2019</v>
      </c>
      <c r="C47" s="22"/>
      <c r="E47" s="22">
        <f>Historical!E47</f>
        <v>702.97500000000002</v>
      </c>
      <c r="F47" s="22">
        <f>Historical!F47</f>
        <v>894.99</v>
      </c>
      <c r="G47" s="22">
        <f>Historical!G47</f>
        <v>1452.625</v>
      </c>
      <c r="H47" s="22">
        <f>Historical!H47</f>
        <v>1560.96</v>
      </c>
      <c r="I47" s="22">
        <f>Historical!I47</f>
        <v>1467.27</v>
      </c>
    </row>
    <row r="48" spans="1:9">
      <c r="A48" s="91" t="s">
        <v>46</v>
      </c>
      <c r="C48" s="22"/>
    </row>
    <row r="49" spans="1:9">
      <c r="A49" s="91"/>
      <c r="B49" s="51">
        <v>2017</v>
      </c>
      <c r="C49" s="22">
        <f>Historical!C49+('Historical allocated'!N7*'Historical allocated'!$W$18)</f>
        <v>889.7</v>
      </c>
      <c r="D49" s="22">
        <f>Historical!D49+('Historical allocated'!O7*'Historical allocated'!$W$18)</f>
        <v>1004.395</v>
      </c>
      <c r="E49" s="22">
        <f>Historical!E49+('Historical allocated'!P7*'Historical allocated'!$W$18)</f>
        <v>950.39</v>
      </c>
      <c r="F49" s="22">
        <f>Historical!F49+('Historical allocated'!Q7*'Historical allocated'!$W$18)</f>
        <v>1031.2049999999999</v>
      </c>
      <c r="G49" s="22">
        <f>Historical!G49+('Historical allocated'!R7*'Historical allocated'!$W$18)</f>
        <v>1060.2449999999999</v>
      </c>
    </row>
    <row r="50" spans="1:9">
      <c r="A50" s="91"/>
      <c r="B50" s="51">
        <v>2018</v>
      </c>
      <c r="C50" s="22"/>
      <c r="D50" s="22">
        <f>Historical!D50+('Historical allocated'!N$12*'Historical allocated'!$W$18)</f>
        <v>1285.29</v>
      </c>
      <c r="E50" s="22">
        <f>Historical!E50+('Historical allocated'!O$12*'Historical allocated'!$W$18)</f>
        <v>1052.2249999999999</v>
      </c>
      <c r="F50" s="22">
        <f>Historical!F50+('Historical allocated'!P$12*'Historical allocated'!$W$18)</f>
        <v>1142.175</v>
      </c>
      <c r="G50" s="22">
        <f>Historical!G50+('Historical allocated'!Q$12*'Historical allocated'!$W$18)</f>
        <v>1190.415</v>
      </c>
      <c r="H50" s="22">
        <f>Historical!H50+('Historical allocated'!R$12*'Historical allocated'!$W$18)</f>
        <v>1225.81</v>
      </c>
    </row>
    <row r="51" spans="1:9">
      <c r="A51" s="91"/>
      <c r="B51" s="51">
        <v>2019</v>
      </c>
      <c r="C51" s="22"/>
      <c r="E51" s="22">
        <f>Historical!E51</f>
        <v>1125</v>
      </c>
      <c r="F51" s="22">
        <f>Historical!F51</f>
        <v>1281</v>
      </c>
      <c r="G51" s="22">
        <f>Historical!G51</f>
        <v>1255</v>
      </c>
      <c r="H51" s="22">
        <f>Historical!H51</f>
        <v>1478</v>
      </c>
      <c r="I51" s="22">
        <f>Historical!I51</f>
        <v>1448</v>
      </c>
    </row>
    <row r="52" spans="1:9">
      <c r="A52" s="91" t="s">
        <v>15</v>
      </c>
      <c r="C52" s="22"/>
    </row>
    <row r="53" spans="1:9">
      <c r="A53" s="91"/>
      <c r="B53" s="51">
        <v>2017</v>
      </c>
      <c r="C53" s="22">
        <f>Historical!C53+('Historical allocated'!N7*'Historical allocated'!$W$19)</f>
        <v>214</v>
      </c>
      <c r="D53" s="22">
        <f>Historical!D53+('Historical allocated'!O7*'Historical allocated'!$W$19)</f>
        <v>220</v>
      </c>
      <c r="E53" s="22">
        <f>Historical!E53+('Historical allocated'!P7*'Historical allocated'!$W$19)</f>
        <v>232</v>
      </c>
      <c r="F53" s="22">
        <f>Historical!F53+('Historical allocated'!Q7*'Historical allocated'!$W$19)</f>
        <v>243</v>
      </c>
      <c r="G53" s="22">
        <f>Historical!G53+('Historical allocated'!R7*'Historical allocated'!$W$19)</f>
        <v>243</v>
      </c>
    </row>
    <row r="54" spans="1:9">
      <c r="A54" s="91"/>
      <c r="B54" s="51">
        <v>2018</v>
      </c>
      <c r="C54" s="22"/>
      <c r="D54" s="22">
        <f>Historical!D54+('Historical allocated'!N$12*'Historical allocated'!$W$19)</f>
        <v>150</v>
      </c>
      <c r="E54" s="22">
        <f>Historical!E54+('Historical allocated'!O$12*'Historical allocated'!$W$19)</f>
        <v>122</v>
      </c>
      <c r="F54" s="22">
        <f>Historical!F54+('Historical allocated'!P$12*'Historical allocated'!$W$19)</f>
        <v>148</v>
      </c>
      <c r="G54" s="22">
        <f>Historical!G54+('Historical allocated'!Q$12*'Historical allocated'!$W$19)</f>
        <v>185</v>
      </c>
      <c r="H54" s="22">
        <f>Historical!H54+('Historical allocated'!R$12*'Historical allocated'!$W$19)</f>
        <v>213</v>
      </c>
    </row>
    <row r="55" spans="1:9">
      <c r="A55" s="91"/>
      <c r="B55" s="51">
        <v>2019</v>
      </c>
      <c r="C55" s="22"/>
      <c r="E55" s="22">
        <f>Historical!E55</f>
        <v>159</v>
      </c>
      <c r="F55" s="22">
        <f>Historical!F55</f>
        <v>164</v>
      </c>
      <c r="G55" s="22">
        <f>Historical!G55</f>
        <v>146</v>
      </c>
      <c r="H55" s="22">
        <f>Historical!H55</f>
        <v>150</v>
      </c>
      <c r="I55" s="22">
        <f>Historical!I55</f>
        <v>167</v>
      </c>
    </row>
    <row r="56" spans="1:9">
      <c r="A56" s="91" t="s">
        <v>16</v>
      </c>
      <c r="C56" s="22"/>
    </row>
    <row r="57" spans="1:9">
      <c r="A57" s="91"/>
      <c r="B57" s="51">
        <v>2017</v>
      </c>
      <c r="C57" s="22">
        <f>Historical!C57+('Historical allocated'!N7*'Historical allocated'!$W$20)</f>
        <v>444</v>
      </c>
      <c r="D57" s="22">
        <f>Historical!D57+('Historical allocated'!O7*'Historical allocated'!$W$20)</f>
        <v>406</v>
      </c>
      <c r="E57" s="22">
        <f>Historical!E57+('Historical allocated'!P7*'Historical allocated'!$W$20)</f>
        <v>401</v>
      </c>
      <c r="F57" s="22">
        <f>Historical!F57+('Historical allocated'!Q7*'Historical allocated'!$W$20)</f>
        <v>396</v>
      </c>
      <c r="G57" s="22">
        <f>Historical!G57+('Historical allocated'!R7*'Historical allocated'!$W$20)</f>
        <v>396</v>
      </c>
    </row>
    <row r="58" spans="1:9">
      <c r="A58" s="91"/>
      <c r="B58" s="51">
        <v>2018</v>
      </c>
      <c r="C58" s="22"/>
      <c r="D58" s="22">
        <f>Historical!D58+('Historical allocated'!N$12*'Historical allocated'!$W$20)</f>
        <v>340</v>
      </c>
      <c r="E58" s="22">
        <f>Historical!E58+('Historical allocated'!O$12*'Historical allocated'!$W$20)</f>
        <v>552</v>
      </c>
      <c r="F58" s="22">
        <f>Historical!F58+('Historical allocated'!P$12*'Historical allocated'!$W$20)</f>
        <v>352</v>
      </c>
      <c r="G58" s="22">
        <f>Historical!G58+('Historical allocated'!Q$12*'Historical allocated'!$W$20)</f>
        <v>344</v>
      </c>
      <c r="H58" s="22">
        <f>Historical!H58+('Historical allocated'!R$12*'Historical allocated'!$W$20)</f>
        <v>344</v>
      </c>
    </row>
    <row r="59" spans="1:9">
      <c r="A59" s="91"/>
      <c r="B59" s="51">
        <v>2019</v>
      </c>
      <c r="C59" s="22"/>
      <c r="E59" s="22">
        <f>Historical!E59</f>
        <v>114</v>
      </c>
      <c r="F59" s="22">
        <f>Historical!F59</f>
        <v>341</v>
      </c>
      <c r="G59" s="22">
        <f>Historical!G59</f>
        <v>412</v>
      </c>
      <c r="H59" s="22">
        <f>Historical!H59</f>
        <v>412</v>
      </c>
      <c r="I59" s="22">
        <f>Historical!I59</f>
        <v>412</v>
      </c>
    </row>
    <row r="60" spans="1:9">
      <c r="A60" s="91" t="s">
        <v>17</v>
      </c>
      <c r="C60" s="22"/>
    </row>
    <row r="61" spans="1:9">
      <c r="A61" s="91"/>
      <c r="B61" s="51">
        <v>2017</v>
      </c>
      <c r="C61" s="22">
        <f>Historical!C61+('Historical allocated'!N7*'Historical allocated'!$W$21)</f>
        <v>3588</v>
      </c>
      <c r="D61" s="22">
        <f>Historical!D61+('Historical allocated'!O7*'Historical allocated'!$W$21)</f>
        <v>3493</v>
      </c>
      <c r="E61" s="22">
        <f>Historical!E61+('Historical allocated'!P7*'Historical allocated'!$W$21)</f>
        <v>3403</v>
      </c>
      <c r="F61" s="22">
        <f>Historical!F61+('Historical allocated'!Q7*'Historical allocated'!$W$21)</f>
        <v>3662</v>
      </c>
      <c r="G61" s="22">
        <f>Historical!G61+('Historical allocated'!R7*'Historical allocated'!$W$21)</f>
        <v>3806</v>
      </c>
    </row>
    <row r="62" spans="1:9">
      <c r="A62" s="91"/>
      <c r="B62" s="51">
        <v>2018</v>
      </c>
      <c r="C62" s="22"/>
      <c r="D62" s="22">
        <f>Historical!D62+('Historical allocated'!N$12*'Historical allocated'!$W$21)</f>
        <v>3484</v>
      </c>
      <c r="E62" s="22">
        <f>Historical!E62+('Historical allocated'!O$12*'Historical allocated'!$W$21)</f>
        <v>3408</v>
      </c>
      <c r="F62" s="22">
        <f>Historical!F62+('Historical allocated'!P$12*'Historical allocated'!$W$21)</f>
        <v>3358</v>
      </c>
      <c r="G62" s="22">
        <f>Historical!G62+('Historical allocated'!Q$12*'Historical allocated'!$W$21)</f>
        <v>3522</v>
      </c>
      <c r="H62" s="22">
        <f>Historical!H62+('Historical allocated'!R$12*'Historical allocated'!$W$21)</f>
        <v>3294</v>
      </c>
    </row>
    <row r="63" spans="1:9">
      <c r="A63" s="91"/>
      <c r="B63" s="51">
        <v>2019</v>
      </c>
      <c r="C63" s="22"/>
      <c r="E63" s="22">
        <f>Historical!E63</f>
        <v>2634</v>
      </c>
      <c r="F63" s="22">
        <f>Historical!F63</f>
        <v>1779</v>
      </c>
      <c r="G63" s="22">
        <f>Historical!G63</f>
        <v>2674</v>
      </c>
      <c r="H63" s="22">
        <f>Historical!H63</f>
        <v>2541</v>
      </c>
      <c r="I63" s="22">
        <f>Historical!I63</f>
        <v>2662</v>
      </c>
    </row>
    <row r="64" spans="1:9">
      <c r="A64" s="91"/>
      <c r="C64" s="22"/>
    </row>
    <row r="65" spans="1:9">
      <c r="A65" s="91"/>
      <c r="C65" s="22"/>
    </row>
    <row r="66" spans="1:9">
      <c r="A66" s="91"/>
      <c r="C66" s="22"/>
    </row>
    <row r="67" spans="1:9">
      <c r="A67" s="91"/>
      <c r="C67" s="22"/>
    </row>
    <row r="68" spans="1:9">
      <c r="A68" s="91"/>
      <c r="C68" s="22"/>
    </row>
    <row r="69" spans="1:9">
      <c r="A69" s="91"/>
      <c r="C69" s="22"/>
    </row>
    <row r="70" spans="1:9">
      <c r="A70" s="91"/>
      <c r="C70" s="22"/>
    </row>
    <row r="71" spans="1:9">
      <c r="A71" s="91"/>
      <c r="C71" s="22"/>
    </row>
    <row r="72" spans="1:9">
      <c r="A72" s="91" t="s">
        <v>57</v>
      </c>
      <c r="B72" s="51">
        <v>2016</v>
      </c>
      <c r="C72" s="22"/>
      <c r="D72" s="24"/>
      <c r="E72" s="24"/>
      <c r="F72" s="24"/>
    </row>
    <row r="73" spans="1:9">
      <c r="A73" s="91"/>
      <c r="B73" s="51">
        <v>2017</v>
      </c>
      <c r="C73" s="22"/>
    </row>
    <row r="74" spans="1:9">
      <c r="A74" s="91"/>
      <c r="B74" s="51">
        <v>2018</v>
      </c>
      <c r="C74" s="22"/>
    </row>
    <row r="75" spans="1:9">
      <c r="A75" s="91"/>
      <c r="B75" s="51">
        <v>2019</v>
      </c>
    </row>
    <row r="79" spans="1:9">
      <c r="C79" s="52"/>
      <c r="D79" s="52"/>
      <c r="E79" s="52"/>
      <c r="F79" s="52"/>
      <c r="G79" s="52"/>
      <c r="H79" s="52"/>
      <c r="I79" s="52"/>
    </row>
    <row r="80" spans="1:9">
      <c r="A80" s="90"/>
      <c r="C80" s="24"/>
      <c r="D80" s="24"/>
      <c r="E80" s="24"/>
      <c r="F80" s="24"/>
      <c r="G80" s="24"/>
    </row>
    <row r="81" spans="1:8">
      <c r="A81" s="90"/>
      <c r="D81" s="24"/>
      <c r="E81" s="24"/>
      <c r="F81" s="24"/>
      <c r="G81" s="24"/>
      <c r="H81" s="24"/>
    </row>
    <row r="82" spans="1:8">
      <c r="A82" s="90"/>
    </row>
  </sheetData>
  <mergeCells count="19">
    <mergeCell ref="A48:A51"/>
    <mergeCell ref="A4:A7"/>
    <mergeCell ref="A8:A11"/>
    <mergeCell ref="A12:A15"/>
    <mergeCell ref="A16:A19"/>
    <mergeCell ref="A20:A23"/>
    <mergeCell ref="A24:A27"/>
    <mergeCell ref="A28:A31"/>
    <mergeCell ref="A32:A35"/>
    <mergeCell ref="A36:A39"/>
    <mergeCell ref="A40:A43"/>
    <mergeCell ref="A44:A47"/>
    <mergeCell ref="A80:A82"/>
    <mergeCell ref="A52:A55"/>
    <mergeCell ref="A56:A59"/>
    <mergeCell ref="A60:A63"/>
    <mergeCell ref="A64:A67"/>
    <mergeCell ref="A68:A71"/>
    <mergeCell ref="A72:A75"/>
  </mergeCells>
  <pageMargins left="0.7" right="0.7" top="0.75" bottom="0.75" header="0.3" footer="0.3"/>
  <pageSetup paperSize="9" scale="4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K46"/>
  <sheetViews>
    <sheetView topLeftCell="A10" workbookViewId="0">
      <pane xSplit="1" topLeftCell="L1" activePane="topRight" state="frozen"/>
      <selection pane="topRight" activeCell="A35" sqref="A35"/>
    </sheetView>
  </sheetViews>
  <sheetFormatPr defaultColWidth="8.85546875" defaultRowHeight="15"/>
  <cols>
    <col min="1" max="1" width="42.42578125" customWidth="1"/>
    <col min="3" max="3" width="10.28515625" customWidth="1"/>
    <col min="4" max="4" width="9.85546875" customWidth="1"/>
    <col min="5" max="5" width="9.7109375" customWidth="1"/>
    <col min="6" max="6" width="9.140625" customWidth="1"/>
    <col min="7" max="7" width="9.28515625" customWidth="1"/>
    <col min="8" max="8" width="10.28515625" customWidth="1"/>
    <col min="9" max="9" width="10" customWidth="1"/>
    <col min="10" max="10" width="9.7109375" customWidth="1"/>
    <col min="11" max="11" width="9.85546875" customWidth="1"/>
    <col min="12" max="12" width="9" customWidth="1"/>
    <col min="13" max="13" width="9.140625" customWidth="1"/>
    <col min="14" max="14" width="8.85546875" customWidth="1"/>
    <col min="15" max="15" width="9.85546875" customWidth="1"/>
    <col min="16" max="16" width="9" customWidth="1"/>
    <col min="18" max="18" width="9.7109375" customWidth="1"/>
    <col min="19" max="19" width="10.42578125" customWidth="1"/>
    <col min="20" max="20" width="10.28515625" customWidth="1"/>
    <col min="21" max="21" width="10.42578125" customWidth="1"/>
    <col min="22" max="22" width="9.7109375" customWidth="1"/>
    <col min="23" max="23" width="10" customWidth="1"/>
    <col min="24" max="24" width="10.140625" customWidth="1"/>
    <col min="25" max="25" width="9.7109375" customWidth="1"/>
    <col min="26" max="26" width="8.85546875" customWidth="1"/>
    <col min="27" max="27" width="9.42578125" customWidth="1"/>
    <col min="28" max="28" width="9.7109375" customWidth="1"/>
    <col min="29" max="29" width="9.140625" customWidth="1"/>
    <col min="30" max="30" width="9" customWidth="1"/>
    <col min="31" max="31" width="8.85546875" customWidth="1"/>
    <col min="32" max="32" width="8.7109375" customWidth="1"/>
    <col min="33" max="33" width="8.140625" customWidth="1"/>
  </cols>
  <sheetData>
    <row r="2" spans="1:33" s="8" customFormat="1">
      <c r="A2" s="52" t="s">
        <v>69</v>
      </c>
      <c r="B2" s="52"/>
      <c r="C2" s="52">
        <v>1993</v>
      </c>
      <c r="D2" s="52">
        <f>+C2+1</f>
        <v>1994</v>
      </c>
      <c r="E2" s="52">
        <f t="shared" ref="E2:Z2" si="0">+D2+1</f>
        <v>1995</v>
      </c>
      <c r="F2" s="52">
        <f t="shared" si="0"/>
        <v>1996</v>
      </c>
      <c r="G2" s="52">
        <f t="shared" si="0"/>
        <v>1997</v>
      </c>
      <c r="H2" s="52">
        <f t="shared" si="0"/>
        <v>1998</v>
      </c>
      <c r="I2" s="52">
        <f t="shared" si="0"/>
        <v>1999</v>
      </c>
      <c r="J2" s="52">
        <f t="shared" si="0"/>
        <v>2000</v>
      </c>
      <c r="K2" s="52">
        <f t="shared" si="0"/>
        <v>2001</v>
      </c>
      <c r="L2" s="52">
        <f t="shared" si="0"/>
        <v>2002</v>
      </c>
      <c r="M2" s="52">
        <f t="shared" si="0"/>
        <v>2003</v>
      </c>
      <c r="N2" s="52">
        <f t="shared" si="0"/>
        <v>2004</v>
      </c>
      <c r="O2" s="52">
        <f t="shared" si="0"/>
        <v>2005</v>
      </c>
      <c r="P2" s="52">
        <f t="shared" si="0"/>
        <v>2006</v>
      </c>
      <c r="Q2" s="52">
        <f t="shared" si="0"/>
        <v>2007</v>
      </c>
      <c r="R2" s="52">
        <f t="shared" si="0"/>
        <v>2008</v>
      </c>
      <c r="S2" s="52">
        <f t="shared" si="0"/>
        <v>2009</v>
      </c>
      <c r="T2" s="52">
        <f t="shared" si="0"/>
        <v>2010</v>
      </c>
      <c r="U2" s="52">
        <f t="shared" si="0"/>
        <v>2011</v>
      </c>
      <c r="V2" s="52">
        <f t="shared" si="0"/>
        <v>2012</v>
      </c>
      <c r="W2" s="52">
        <f t="shared" si="0"/>
        <v>2013</v>
      </c>
      <c r="X2" s="52">
        <f t="shared" si="0"/>
        <v>2014</v>
      </c>
      <c r="Y2" s="52">
        <f t="shared" si="0"/>
        <v>2015</v>
      </c>
      <c r="Z2" s="52">
        <f t="shared" si="0"/>
        <v>2016</v>
      </c>
      <c r="AA2" s="52">
        <v>2017</v>
      </c>
      <c r="AB2" s="52">
        <v>2018</v>
      </c>
      <c r="AC2" s="21">
        <f>+AB2+1</f>
        <v>2019</v>
      </c>
      <c r="AD2" s="21">
        <f>+AC2+1</f>
        <v>2020</v>
      </c>
      <c r="AE2" s="21">
        <f>+AD2+1</f>
        <v>2021</v>
      </c>
      <c r="AF2" s="21">
        <v>2022</v>
      </c>
      <c r="AG2" s="21">
        <v>2023</v>
      </c>
    </row>
    <row r="3" spans="1:33">
      <c r="A3" s="51" t="s">
        <v>70</v>
      </c>
      <c r="B3" s="51"/>
      <c r="C3" s="31">
        <v>0.61</v>
      </c>
      <c r="D3" s="31">
        <v>0.61</v>
      </c>
      <c r="E3" s="31">
        <v>0.64</v>
      </c>
      <c r="F3" s="31">
        <v>0.65</v>
      </c>
      <c r="G3" s="31">
        <v>0.66</v>
      </c>
      <c r="H3" s="31">
        <v>0.67</v>
      </c>
      <c r="I3" s="31">
        <v>0.67</v>
      </c>
      <c r="J3" s="31">
        <v>0.68</v>
      </c>
      <c r="K3" s="31">
        <v>0.7</v>
      </c>
      <c r="L3" s="31">
        <v>0.72</v>
      </c>
      <c r="M3" s="31">
        <v>0.73</v>
      </c>
      <c r="N3" s="31">
        <v>0.75</v>
      </c>
      <c r="O3" s="31">
        <v>0.77</v>
      </c>
      <c r="P3" s="31">
        <v>0.8</v>
      </c>
      <c r="Q3" s="31">
        <v>0.82</v>
      </c>
      <c r="R3" s="31">
        <v>0.85</v>
      </c>
      <c r="S3" s="31">
        <v>0.87</v>
      </c>
      <c r="T3" s="31">
        <v>0.88</v>
      </c>
      <c r="U3" s="31">
        <v>0.93</v>
      </c>
      <c r="V3" s="31">
        <v>0.94</v>
      </c>
      <c r="W3" s="31">
        <v>0.95</v>
      </c>
      <c r="X3" s="31">
        <v>0.96</v>
      </c>
      <c r="Y3" s="31">
        <v>0.96</v>
      </c>
      <c r="Z3" s="31">
        <v>0.97</v>
      </c>
      <c r="AA3" s="31">
        <v>0.99</v>
      </c>
      <c r="AB3" s="31">
        <v>1</v>
      </c>
      <c r="AC3" s="31">
        <f>AB3*AC35+1</f>
        <v>1.0180542266280452</v>
      </c>
      <c r="AD3" s="31">
        <f>AC3*(AD35+1)</f>
        <v>1.0368342849887393</v>
      </c>
      <c r="AE3" s="31">
        <f>AD3*(AE35+1)</f>
        <v>1.0581620069816431</v>
      </c>
      <c r="AF3" s="31">
        <f>AE3*(AF35+1)</f>
        <v>1.0799233175969269</v>
      </c>
      <c r="AG3" s="31">
        <f>AF3*(AG35+1)</f>
        <v>1.1017019943996098</v>
      </c>
    </row>
    <row r="4" spans="1:33">
      <c r="A4" s="51"/>
      <c r="B4" s="51"/>
      <c r="C4" s="51"/>
      <c r="D4" s="31">
        <f>D3-C3</f>
        <v>0</v>
      </c>
      <c r="E4" s="31">
        <f t="shared" ref="E4:V4" si="1">E3-D3</f>
        <v>3.0000000000000027E-2</v>
      </c>
      <c r="F4" s="31">
        <f t="shared" si="1"/>
        <v>1.0000000000000009E-2</v>
      </c>
      <c r="G4" s="31">
        <f t="shared" si="1"/>
        <v>1.0000000000000009E-2</v>
      </c>
      <c r="H4" s="31">
        <f t="shared" si="1"/>
        <v>1.0000000000000009E-2</v>
      </c>
      <c r="I4" s="31">
        <f t="shared" si="1"/>
        <v>0</v>
      </c>
      <c r="J4" s="31">
        <f t="shared" si="1"/>
        <v>1.0000000000000009E-2</v>
      </c>
      <c r="K4" s="31">
        <f t="shared" si="1"/>
        <v>1.9999999999999907E-2</v>
      </c>
      <c r="L4" s="31">
        <f t="shared" si="1"/>
        <v>2.0000000000000018E-2</v>
      </c>
      <c r="M4" s="31">
        <f t="shared" si="1"/>
        <v>1.0000000000000009E-2</v>
      </c>
      <c r="N4" s="31">
        <f t="shared" si="1"/>
        <v>2.0000000000000018E-2</v>
      </c>
      <c r="O4" s="31">
        <f t="shared" si="1"/>
        <v>2.0000000000000018E-2</v>
      </c>
      <c r="P4" s="31">
        <f t="shared" si="1"/>
        <v>3.0000000000000027E-2</v>
      </c>
      <c r="Q4" s="31">
        <f t="shared" si="1"/>
        <v>1.9999999999999907E-2</v>
      </c>
      <c r="R4" s="31">
        <f t="shared" si="1"/>
        <v>3.0000000000000027E-2</v>
      </c>
      <c r="S4" s="31">
        <f t="shared" si="1"/>
        <v>2.0000000000000018E-2</v>
      </c>
      <c r="T4" s="31">
        <f t="shared" si="1"/>
        <v>1.0000000000000009E-2</v>
      </c>
      <c r="U4" s="31">
        <f t="shared" si="1"/>
        <v>5.0000000000000044E-2</v>
      </c>
      <c r="V4" s="31">
        <f t="shared" si="1"/>
        <v>9.9999999999998979E-3</v>
      </c>
      <c r="W4" s="31">
        <f t="shared" ref="W4:AG4" si="2">W3-V3</f>
        <v>1.0000000000000009E-2</v>
      </c>
      <c r="X4" s="31">
        <f t="shared" si="2"/>
        <v>1.0000000000000009E-2</v>
      </c>
      <c r="Y4" s="31">
        <f t="shared" si="2"/>
        <v>0</v>
      </c>
      <c r="Z4" s="31">
        <f t="shared" si="2"/>
        <v>1.0000000000000009E-2</v>
      </c>
      <c r="AA4" s="31">
        <f t="shared" si="2"/>
        <v>2.0000000000000018E-2</v>
      </c>
      <c r="AB4" s="31">
        <f t="shared" si="2"/>
        <v>1.0000000000000009E-2</v>
      </c>
      <c r="AC4" s="41">
        <f t="shared" si="2"/>
        <v>1.8054226628045233E-2</v>
      </c>
      <c r="AD4" s="41">
        <f t="shared" si="2"/>
        <v>1.8780058360694074E-2</v>
      </c>
      <c r="AE4" s="41">
        <f t="shared" si="2"/>
        <v>2.1327721992903781E-2</v>
      </c>
      <c r="AF4" s="41">
        <f t="shared" si="2"/>
        <v>2.1761310615283858E-2</v>
      </c>
      <c r="AG4" s="41">
        <f t="shared" si="2"/>
        <v>2.1778676802682861E-2</v>
      </c>
    </row>
    <row r="5" spans="1:33">
      <c r="A5" s="52" t="s">
        <v>71</v>
      </c>
      <c r="B5" s="51"/>
      <c r="C5" s="24">
        <v>3572200</v>
      </c>
      <c r="D5" s="24">
        <v>3620000</v>
      </c>
      <c r="E5" s="24">
        <v>3673400</v>
      </c>
      <c r="F5" s="24">
        <v>3732000</v>
      </c>
      <c r="G5" s="24">
        <v>3781300</v>
      </c>
      <c r="H5" s="24">
        <v>3815000</v>
      </c>
      <c r="I5" s="24">
        <v>3835100</v>
      </c>
      <c r="J5" s="24">
        <v>3857700</v>
      </c>
      <c r="K5" s="24">
        <v>3880500</v>
      </c>
      <c r="L5" s="24">
        <v>3948500</v>
      </c>
      <c r="M5" s="24">
        <v>4027200</v>
      </c>
      <c r="N5" s="24">
        <v>4087500</v>
      </c>
      <c r="O5" s="24">
        <v>4133900</v>
      </c>
      <c r="P5" s="24">
        <v>4184600</v>
      </c>
      <c r="Q5" s="24">
        <v>4223800</v>
      </c>
      <c r="R5" s="24">
        <v>4259800</v>
      </c>
      <c r="S5" s="24">
        <v>4302600</v>
      </c>
      <c r="T5" s="24">
        <v>4350700</v>
      </c>
      <c r="U5" s="24">
        <v>4384000</v>
      </c>
      <c r="V5" s="24">
        <v>4408100</v>
      </c>
      <c r="W5" s="24">
        <v>4442100</v>
      </c>
      <c r="X5" s="24">
        <v>4509700</v>
      </c>
      <c r="Y5" s="24">
        <v>4595700</v>
      </c>
      <c r="Z5" s="24">
        <v>4693200</v>
      </c>
      <c r="AA5" s="24">
        <v>4793900</v>
      </c>
      <c r="AB5" s="24">
        <v>4885500</v>
      </c>
      <c r="AC5" s="51">
        <v>4938600</v>
      </c>
      <c r="AD5" s="51">
        <v>5004300</v>
      </c>
      <c r="AE5" s="51">
        <v>5061500</v>
      </c>
      <c r="AF5" s="51">
        <v>5109800</v>
      </c>
      <c r="AG5" s="51">
        <v>5157900</v>
      </c>
    </row>
    <row r="6" spans="1:33">
      <c r="A6" s="51" t="s">
        <v>72</v>
      </c>
      <c r="B6" s="51"/>
      <c r="C6" s="24">
        <v>1097700</v>
      </c>
      <c r="D6" s="24">
        <v>1104100</v>
      </c>
      <c r="E6" s="24">
        <v>1115800</v>
      </c>
      <c r="F6" s="24">
        <v>1130400</v>
      </c>
      <c r="G6" s="24">
        <v>1140300</v>
      </c>
      <c r="H6" s="24">
        <v>1147700</v>
      </c>
      <c r="I6" s="24">
        <v>1148700</v>
      </c>
      <c r="J6" s="24">
        <v>1152400</v>
      </c>
      <c r="K6" s="24">
        <v>1154800</v>
      </c>
      <c r="L6" s="24">
        <v>1170300</v>
      </c>
      <c r="M6" s="24">
        <v>1185300</v>
      </c>
      <c r="N6" s="24">
        <v>1193500</v>
      </c>
      <c r="O6" s="24">
        <v>1196300</v>
      </c>
      <c r="P6" s="24">
        <v>1201900</v>
      </c>
      <c r="Q6" s="24">
        <v>1207500</v>
      </c>
      <c r="R6" s="24">
        <v>1212600</v>
      </c>
      <c r="S6" s="24">
        <v>1218200</v>
      </c>
      <c r="T6" s="24">
        <v>1225300</v>
      </c>
      <c r="U6" s="24">
        <v>1225200</v>
      </c>
      <c r="V6" s="24">
        <v>1222700</v>
      </c>
      <c r="W6" s="24">
        <v>1221200</v>
      </c>
      <c r="X6" s="24">
        <v>1224700</v>
      </c>
      <c r="Y6" s="24">
        <v>1231100</v>
      </c>
      <c r="Z6" s="24">
        <v>1240000</v>
      </c>
      <c r="AA6" s="24">
        <v>1250200</v>
      </c>
      <c r="AB6" s="24">
        <v>1258900</v>
      </c>
      <c r="AC6" s="51">
        <v>1264100</v>
      </c>
      <c r="AD6" s="51">
        <v>1270100</v>
      </c>
      <c r="AE6" s="51">
        <v>1276900</v>
      </c>
      <c r="AF6" s="51">
        <v>1285400</v>
      </c>
      <c r="AG6" s="51">
        <v>1294500</v>
      </c>
    </row>
    <row r="7" spans="1:33">
      <c r="A7" s="51" t="s">
        <v>73</v>
      </c>
      <c r="B7" s="51"/>
      <c r="C7" s="51"/>
      <c r="D7" s="51"/>
      <c r="E7" s="51"/>
      <c r="F7" s="51"/>
      <c r="G7" s="51"/>
      <c r="H7" s="51"/>
      <c r="I7" s="51"/>
      <c r="J7" s="51"/>
      <c r="K7" s="51"/>
      <c r="L7" s="51"/>
      <c r="M7" s="51"/>
      <c r="N7" s="51"/>
      <c r="O7" s="24"/>
      <c r="P7" s="24">
        <v>286000</v>
      </c>
      <c r="Q7" s="24">
        <v>293100</v>
      </c>
      <c r="R7" s="24">
        <v>301030</v>
      </c>
      <c r="S7" s="24">
        <v>307200</v>
      </c>
      <c r="T7" s="24">
        <v>314350</v>
      </c>
      <c r="U7" s="24">
        <v>317460</v>
      </c>
      <c r="V7" s="24">
        <v>315730</v>
      </c>
      <c r="W7" s="24">
        <v>311930</v>
      </c>
      <c r="X7" s="24">
        <v>308810</v>
      </c>
      <c r="Y7" s="24">
        <v>305740</v>
      </c>
      <c r="Z7" s="24">
        <v>305020</v>
      </c>
      <c r="AA7" s="24">
        <v>305980</v>
      </c>
      <c r="AB7" s="24">
        <v>306510</v>
      </c>
      <c r="AC7" s="24">
        <v>311200</v>
      </c>
      <c r="AD7" s="24">
        <v>316000</v>
      </c>
      <c r="AE7" s="24">
        <v>321200</v>
      </c>
      <c r="AF7" s="24">
        <v>325500</v>
      </c>
      <c r="AG7" s="24">
        <v>329000</v>
      </c>
    </row>
    <row r="8" spans="1:33">
      <c r="A8" s="51"/>
      <c r="B8" s="51"/>
      <c r="C8" s="51"/>
      <c r="D8" s="51"/>
      <c r="E8" s="51"/>
      <c r="F8" s="51"/>
      <c r="G8" s="51"/>
      <c r="H8" s="51"/>
      <c r="I8" s="51"/>
      <c r="J8" s="51"/>
      <c r="K8" s="51"/>
      <c r="L8" s="51"/>
      <c r="M8" s="51"/>
      <c r="N8" s="51"/>
      <c r="O8" s="24"/>
      <c r="P8" s="24"/>
      <c r="Q8" s="24"/>
      <c r="R8" s="24"/>
      <c r="S8" s="24"/>
      <c r="T8" s="24"/>
      <c r="U8" s="24"/>
      <c r="V8" s="24"/>
      <c r="W8" s="24"/>
      <c r="X8" s="24"/>
      <c r="Y8" s="24"/>
      <c r="Z8" s="24"/>
      <c r="AA8" s="24"/>
      <c r="AB8" s="24"/>
      <c r="AC8" s="24"/>
      <c r="AD8" s="51"/>
      <c r="AE8" s="51"/>
      <c r="AF8" s="51"/>
      <c r="AG8" s="51"/>
    </row>
    <row r="9" spans="1:33">
      <c r="A9" s="52" t="s">
        <v>74</v>
      </c>
      <c r="B9" s="51"/>
      <c r="C9" s="51"/>
      <c r="D9" s="51"/>
      <c r="E9" s="51"/>
      <c r="F9" s="51"/>
      <c r="G9" s="51"/>
      <c r="H9" s="51"/>
      <c r="I9" s="51"/>
      <c r="J9" s="51"/>
      <c r="K9" s="51"/>
      <c r="L9" s="51"/>
      <c r="M9" s="51"/>
      <c r="N9" s="51"/>
      <c r="O9" s="51"/>
      <c r="P9" s="51"/>
      <c r="Q9" s="51"/>
      <c r="R9" s="32"/>
      <c r="S9" s="32"/>
      <c r="T9" s="32"/>
      <c r="U9" s="32"/>
      <c r="V9" s="32"/>
      <c r="W9" s="32"/>
      <c r="X9" s="32"/>
      <c r="Y9" s="32"/>
      <c r="Z9" s="32"/>
      <c r="AA9" s="32"/>
      <c r="AB9" s="32"/>
      <c r="AC9" s="32"/>
      <c r="AD9" s="35"/>
      <c r="AE9" s="51"/>
      <c r="AF9" s="51"/>
      <c r="AG9" s="51"/>
    </row>
    <row r="10" spans="1:33">
      <c r="A10" s="51" t="s">
        <v>75</v>
      </c>
      <c r="B10" s="51"/>
      <c r="C10" s="51"/>
      <c r="D10" s="51"/>
      <c r="E10" s="51"/>
      <c r="F10" s="51"/>
      <c r="G10" s="51"/>
      <c r="H10" s="51"/>
      <c r="I10" s="51"/>
      <c r="J10" s="51"/>
      <c r="K10" s="51"/>
      <c r="L10" s="51"/>
      <c r="M10" s="51"/>
      <c r="N10" s="51"/>
      <c r="O10" s="51"/>
      <c r="P10" s="51"/>
      <c r="Q10" s="51"/>
      <c r="R10" s="32"/>
      <c r="S10" s="32"/>
      <c r="T10" s="32"/>
      <c r="U10" s="32"/>
      <c r="V10" s="32"/>
      <c r="W10" s="32"/>
      <c r="X10" s="32"/>
      <c r="Y10" s="32"/>
      <c r="Z10" s="32"/>
      <c r="AA10" s="32"/>
      <c r="AB10" s="32"/>
      <c r="AC10" s="32"/>
      <c r="AD10" s="51"/>
      <c r="AE10" s="51"/>
      <c r="AF10" s="51"/>
      <c r="AG10" s="51"/>
    </row>
    <row r="11" spans="1:33">
      <c r="A11" s="51" t="s">
        <v>76</v>
      </c>
      <c r="B11" s="51"/>
      <c r="C11" s="51"/>
      <c r="D11" s="51"/>
      <c r="E11" s="51"/>
      <c r="F11" s="51"/>
      <c r="G11" s="51"/>
      <c r="H11" s="51"/>
      <c r="I11" s="51"/>
      <c r="J11" s="51"/>
      <c r="K11" s="51"/>
      <c r="L11" s="51"/>
      <c r="M11" s="51"/>
      <c r="N11" s="51"/>
      <c r="O11" s="51"/>
      <c r="P11" s="51"/>
      <c r="Q11" s="51"/>
      <c r="R11" s="32">
        <v>0.39</v>
      </c>
      <c r="S11" s="32">
        <v>0.40699999999999997</v>
      </c>
      <c r="T11" s="32">
        <v>0.40500000000000003</v>
      </c>
      <c r="U11" s="32">
        <v>0.39500000000000002</v>
      </c>
      <c r="V11" s="32">
        <v>0.40100000000000002</v>
      </c>
      <c r="W11" s="32">
        <v>0.40799999999999997</v>
      </c>
      <c r="X11" s="32">
        <v>0.40899999999999997</v>
      </c>
      <c r="Y11" s="32">
        <v>0.39200000000000002</v>
      </c>
      <c r="Z11" s="32">
        <v>0.38200000000000001</v>
      </c>
      <c r="AA11" s="32">
        <v>0.36899999999999999</v>
      </c>
      <c r="AB11" s="37">
        <v>0.36899999999999999</v>
      </c>
      <c r="AC11" s="37">
        <v>0.36899999999999999</v>
      </c>
      <c r="AD11" s="37">
        <v>0.36899999999999999</v>
      </c>
      <c r="AE11" s="37">
        <v>0.36899999999999999</v>
      </c>
      <c r="AF11" s="37">
        <v>0.36899999999999999</v>
      </c>
      <c r="AG11" s="37">
        <v>0.36899999999999999</v>
      </c>
    </row>
    <row r="12" spans="1:33">
      <c r="A12" s="51" t="s">
        <v>77</v>
      </c>
      <c r="B12" s="51"/>
      <c r="C12" s="51"/>
      <c r="D12" s="51"/>
      <c r="E12" s="51"/>
      <c r="F12" s="51"/>
      <c r="G12" s="51"/>
      <c r="H12" s="51"/>
      <c r="I12" s="51"/>
      <c r="J12" s="51"/>
      <c r="K12" s="51"/>
      <c r="L12" s="51"/>
      <c r="M12" s="51"/>
      <c r="N12" s="51"/>
      <c r="O12" s="51"/>
      <c r="P12" s="51"/>
      <c r="Q12" s="51"/>
      <c r="R12" s="32">
        <v>0.36599999999999999</v>
      </c>
      <c r="S12" s="32">
        <v>0.38500000000000001</v>
      </c>
      <c r="T12" s="32">
        <v>0.39400000000000002</v>
      </c>
      <c r="U12" s="32">
        <v>0.378</v>
      </c>
      <c r="V12" s="32">
        <v>0.374</v>
      </c>
      <c r="W12" s="32">
        <v>0.36599999999999999</v>
      </c>
      <c r="X12" s="32">
        <v>0.35199999999999998</v>
      </c>
      <c r="Y12" s="32">
        <v>0.33500000000000002</v>
      </c>
      <c r="Z12" s="32">
        <v>0.318</v>
      </c>
      <c r="AA12" s="32">
        <v>0.30299999999999999</v>
      </c>
      <c r="AB12" s="32"/>
      <c r="AC12" s="32"/>
      <c r="AD12" s="51"/>
      <c r="AE12" s="51"/>
      <c r="AF12" s="51"/>
      <c r="AG12" s="51"/>
    </row>
    <row r="13" spans="1:33">
      <c r="A13" s="51" t="s">
        <v>78</v>
      </c>
      <c r="B13" s="51"/>
      <c r="C13" s="51"/>
      <c r="D13" s="51"/>
      <c r="E13" s="51"/>
      <c r="F13" s="51"/>
      <c r="G13" s="51"/>
      <c r="H13" s="51"/>
      <c r="I13" s="51"/>
      <c r="J13" s="51"/>
      <c r="K13" s="51"/>
      <c r="L13" s="51"/>
      <c r="M13" s="51"/>
      <c r="N13" s="51"/>
      <c r="O13" s="51"/>
      <c r="P13" s="51"/>
      <c r="Q13" s="51"/>
      <c r="R13" s="32">
        <v>0.14699999999999999</v>
      </c>
      <c r="S13" s="32">
        <v>0.14899999999999999</v>
      </c>
      <c r="T13" s="32">
        <v>0.14699999999999999</v>
      </c>
      <c r="U13" s="32">
        <v>0.13300000000000001</v>
      </c>
      <c r="V13" s="32">
        <v>0.129</v>
      </c>
      <c r="W13" s="32">
        <v>0.125</v>
      </c>
      <c r="X13" s="32">
        <v>0.12</v>
      </c>
      <c r="Y13" s="32">
        <v>0.11600000000000001</v>
      </c>
      <c r="Z13" s="32">
        <v>0.111</v>
      </c>
      <c r="AA13" s="32">
        <v>0.105</v>
      </c>
      <c r="AB13" s="32"/>
      <c r="AC13" s="32"/>
      <c r="AD13" s="51"/>
      <c r="AE13" s="51"/>
      <c r="AF13" s="51"/>
      <c r="AG13" s="51"/>
    </row>
    <row r="14" spans="1:33">
      <c r="A14" s="51" t="s">
        <v>79</v>
      </c>
      <c r="B14" s="51"/>
      <c r="C14" s="51"/>
      <c r="D14" s="51"/>
      <c r="E14" s="51"/>
      <c r="F14" s="51"/>
      <c r="G14" s="51"/>
      <c r="H14" s="51"/>
      <c r="I14" s="51"/>
      <c r="J14" s="51"/>
      <c r="K14" s="51"/>
      <c r="L14" s="51"/>
      <c r="M14" s="51"/>
      <c r="N14" s="51"/>
      <c r="O14" s="51"/>
      <c r="P14" s="51"/>
      <c r="Q14" s="51"/>
      <c r="R14" s="32">
        <v>6.7000000000000004E-2</v>
      </c>
      <c r="S14" s="32">
        <v>6.3E-2</v>
      </c>
      <c r="T14" s="32">
        <v>5.8000000000000003E-2</v>
      </c>
      <c r="U14" s="32">
        <v>4.7E-2</v>
      </c>
      <c r="V14" s="32">
        <v>4.3999999999999997E-2</v>
      </c>
      <c r="W14" s="32">
        <v>4.2000000000000003E-2</v>
      </c>
      <c r="X14" s="32">
        <v>3.9E-2</v>
      </c>
      <c r="Y14" s="32">
        <v>3.6999999999999998E-2</v>
      </c>
      <c r="Z14" s="32">
        <v>3.5999999999999997E-2</v>
      </c>
      <c r="AA14" s="32">
        <v>3.4000000000000002E-2</v>
      </c>
      <c r="AB14" s="32"/>
      <c r="AC14" s="32"/>
      <c r="AD14" s="51"/>
      <c r="AE14" s="51"/>
      <c r="AF14" s="51"/>
      <c r="AG14" s="51"/>
    </row>
    <row r="15" spans="1:33">
      <c r="A15" s="51" t="s">
        <v>61</v>
      </c>
      <c r="B15" s="51"/>
      <c r="C15" s="51"/>
      <c r="D15" s="51"/>
      <c r="E15" s="51"/>
      <c r="F15" s="51"/>
      <c r="G15" s="51"/>
      <c r="H15" s="51"/>
      <c r="I15" s="51"/>
      <c r="J15" s="51"/>
      <c r="K15" s="51"/>
      <c r="L15" s="51"/>
      <c r="M15" s="51"/>
      <c r="N15" s="51"/>
      <c r="O15" s="51"/>
      <c r="P15" s="51"/>
      <c r="Q15" s="51"/>
      <c r="R15" s="32">
        <v>0.125</v>
      </c>
      <c r="S15" s="32">
        <v>0.125</v>
      </c>
      <c r="T15" s="32">
        <v>0.122</v>
      </c>
      <c r="U15" s="32">
        <v>0.11</v>
      </c>
      <c r="V15" s="32">
        <v>0.107</v>
      </c>
      <c r="W15" s="32">
        <v>0.105</v>
      </c>
      <c r="X15" s="32">
        <v>0.10199999999999999</v>
      </c>
      <c r="Y15" s="32">
        <v>9.8000000000000004E-2</v>
      </c>
      <c r="Z15" s="32">
        <v>9.4E-2</v>
      </c>
      <c r="AA15" s="32">
        <v>0.09</v>
      </c>
      <c r="AB15" s="37">
        <v>0.09</v>
      </c>
      <c r="AC15" s="37">
        <v>0.09</v>
      </c>
      <c r="AD15" s="37">
        <v>0.09</v>
      </c>
      <c r="AE15" s="37">
        <v>0.09</v>
      </c>
      <c r="AF15" s="37">
        <v>0.09</v>
      </c>
      <c r="AG15" s="37">
        <v>0.09</v>
      </c>
    </row>
    <row r="16" spans="1:33" s="33" customFormat="1">
      <c r="A16" s="51"/>
      <c r="B16" s="51"/>
      <c r="C16" s="51"/>
      <c r="D16" s="51"/>
      <c r="E16" s="51"/>
      <c r="F16" s="51"/>
      <c r="G16" s="51"/>
      <c r="H16" s="51"/>
      <c r="I16" s="51"/>
      <c r="J16" s="51"/>
      <c r="K16" s="51"/>
      <c r="L16" s="51"/>
      <c r="M16" s="51"/>
      <c r="N16" s="51"/>
      <c r="O16" s="51"/>
      <c r="P16" s="51"/>
      <c r="Q16" s="51"/>
      <c r="R16" s="32"/>
      <c r="S16" s="32"/>
      <c r="T16" s="32"/>
      <c r="U16" s="32"/>
      <c r="V16" s="32"/>
      <c r="W16" s="32"/>
      <c r="X16" s="32"/>
      <c r="Y16" s="32"/>
      <c r="Z16" s="32"/>
      <c r="AA16" s="32"/>
      <c r="AB16" s="32"/>
      <c r="AC16" s="32"/>
      <c r="AD16" s="51"/>
      <c r="AE16" s="51"/>
      <c r="AF16" s="51"/>
      <c r="AG16" s="51"/>
    </row>
    <row r="17" spans="1:37" s="33" customFormat="1">
      <c r="A17" s="51" t="s">
        <v>80</v>
      </c>
      <c r="B17" s="51"/>
      <c r="C17" s="51"/>
      <c r="D17" s="51"/>
      <c r="E17" s="51"/>
      <c r="F17" s="51"/>
      <c r="G17" s="51"/>
      <c r="H17" s="51"/>
      <c r="I17" s="51"/>
      <c r="J17" s="51"/>
      <c r="K17" s="51"/>
      <c r="L17" s="51"/>
      <c r="M17" s="51"/>
      <c r="N17" s="51"/>
      <c r="O17" s="51"/>
      <c r="P17" s="51"/>
      <c r="Q17" s="51"/>
      <c r="R17" s="32"/>
      <c r="S17" s="32"/>
      <c r="T17" s="32"/>
      <c r="U17" s="32"/>
      <c r="V17" s="32"/>
      <c r="W17" s="32"/>
      <c r="X17" s="32"/>
      <c r="Y17" s="32"/>
      <c r="Z17" s="32"/>
      <c r="AA17" s="32"/>
      <c r="AB17" s="32"/>
      <c r="AC17" s="32"/>
      <c r="AD17" s="51"/>
      <c r="AE17" s="51"/>
      <c r="AF17" s="51"/>
      <c r="AG17" s="51"/>
      <c r="AH17" s="51"/>
      <c r="AI17" s="51"/>
      <c r="AJ17" s="51"/>
      <c r="AK17" s="51"/>
    </row>
    <row r="18" spans="1:37">
      <c r="A18" s="51"/>
      <c r="B18" s="51"/>
      <c r="C18" s="51"/>
      <c r="D18" s="51"/>
      <c r="E18" s="51"/>
      <c r="F18" s="51"/>
      <c r="G18" s="51"/>
      <c r="H18" s="51"/>
      <c r="I18" s="51"/>
      <c r="J18" s="51"/>
      <c r="K18" s="51"/>
      <c r="L18" s="51"/>
      <c r="M18" s="51"/>
      <c r="N18" s="51"/>
      <c r="O18" s="51"/>
      <c r="P18" s="51"/>
      <c r="Q18" s="51"/>
      <c r="R18" s="36">
        <f>(R15*R5)</f>
        <v>532475</v>
      </c>
      <c r="S18" s="36">
        <f t="shared" ref="S18:AF18" si="3">(S15*S5)</f>
        <v>537825</v>
      </c>
      <c r="T18" s="36">
        <f t="shared" si="3"/>
        <v>530785.4</v>
      </c>
      <c r="U18" s="36">
        <f t="shared" si="3"/>
        <v>482240</v>
      </c>
      <c r="V18" s="36">
        <f t="shared" si="3"/>
        <v>471666.7</v>
      </c>
      <c r="W18" s="36">
        <f t="shared" si="3"/>
        <v>466420.5</v>
      </c>
      <c r="X18" s="36">
        <f t="shared" si="3"/>
        <v>459989.39999999997</v>
      </c>
      <c r="Y18" s="36">
        <f t="shared" si="3"/>
        <v>450378.60000000003</v>
      </c>
      <c r="Z18" s="36">
        <f t="shared" si="3"/>
        <v>441160.8</v>
      </c>
      <c r="AA18" s="36">
        <f t="shared" si="3"/>
        <v>431451</v>
      </c>
      <c r="AB18" s="38">
        <f>(AB15*AB5)</f>
        <v>439695</v>
      </c>
      <c r="AC18" s="38">
        <f t="shared" si="3"/>
        <v>444474</v>
      </c>
      <c r="AD18" s="38">
        <f t="shared" si="3"/>
        <v>450387</v>
      </c>
      <c r="AE18" s="38">
        <f t="shared" si="3"/>
        <v>455535</v>
      </c>
      <c r="AF18" s="38">
        <f t="shared" si="3"/>
        <v>459882</v>
      </c>
      <c r="AG18" s="38">
        <f>(AG15*AG5)</f>
        <v>464211</v>
      </c>
      <c r="AH18" s="51"/>
      <c r="AI18" s="51"/>
      <c r="AJ18" s="51"/>
      <c r="AK18" s="51"/>
    </row>
    <row r="19" spans="1:37">
      <c r="A19" s="51" t="s">
        <v>81</v>
      </c>
      <c r="B19" s="51"/>
      <c r="C19" s="51"/>
      <c r="D19" s="51"/>
      <c r="E19" s="51"/>
      <c r="F19" s="51"/>
      <c r="G19" s="51"/>
      <c r="H19" s="51"/>
      <c r="I19" s="51"/>
      <c r="J19" s="51"/>
      <c r="K19" s="51"/>
      <c r="L19" s="51"/>
      <c r="M19" s="51"/>
      <c r="N19" s="51"/>
      <c r="O19" s="51"/>
      <c r="P19" s="51"/>
      <c r="Q19" s="51"/>
      <c r="R19" s="32"/>
      <c r="S19" s="32"/>
      <c r="T19" s="32"/>
      <c r="U19" s="32"/>
      <c r="V19" s="32"/>
      <c r="W19" s="32"/>
      <c r="X19" s="32"/>
      <c r="Y19" s="32"/>
      <c r="Z19" s="32"/>
      <c r="AA19" s="32"/>
      <c r="AB19" s="32"/>
      <c r="AC19" s="32"/>
      <c r="AD19" s="51"/>
      <c r="AE19" s="51"/>
      <c r="AF19" s="51"/>
      <c r="AG19" s="51"/>
      <c r="AH19" s="51"/>
      <c r="AI19" s="51"/>
      <c r="AJ19" s="51"/>
      <c r="AK19" s="51"/>
    </row>
    <row r="20" spans="1:37">
      <c r="A20" s="51" t="s">
        <v>82</v>
      </c>
      <c r="B20" s="51"/>
      <c r="C20" s="51"/>
      <c r="D20" s="51"/>
      <c r="E20" s="51"/>
      <c r="F20" s="51"/>
      <c r="G20" s="51"/>
      <c r="H20" s="51"/>
      <c r="I20" s="51"/>
      <c r="J20" s="51"/>
      <c r="K20" s="51"/>
      <c r="L20" s="51"/>
      <c r="M20" s="51"/>
      <c r="N20" s="51"/>
      <c r="O20" s="51"/>
      <c r="P20" s="51"/>
      <c r="Q20" s="51"/>
      <c r="R20" s="32"/>
      <c r="S20" s="34">
        <v>760859</v>
      </c>
      <c r="T20" s="34">
        <v>764398</v>
      </c>
      <c r="U20" s="34">
        <v>762682</v>
      </c>
      <c r="V20" s="34">
        <v>759960</v>
      </c>
      <c r="W20" s="34">
        <v>762400</v>
      </c>
      <c r="X20" s="34">
        <v>767263</v>
      </c>
      <c r="Y20" s="34">
        <v>776815</v>
      </c>
      <c r="Z20" s="34">
        <v>787960</v>
      </c>
      <c r="AA20" s="34">
        <v>800334</v>
      </c>
      <c r="AB20" s="34">
        <v>808439</v>
      </c>
      <c r="AC20" s="32"/>
      <c r="AD20" s="51"/>
      <c r="AE20" s="51"/>
      <c r="AF20" s="51"/>
      <c r="AG20" s="51"/>
      <c r="AH20" s="51"/>
      <c r="AI20" s="51"/>
      <c r="AJ20" s="51"/>
      <c r="AK20" s="51"/>
    </row>
    <row r="21" spans="1:37">
      <c r="A21" s="51" t="s">
        <v>83</v>
      </c>
      <c r="B21" s="51"/>
      <c r="C21" s="51"/>
      <c r="D21" s="51"/>
      <c r="E21" s="51"/>
      <c r="F21" s="51"/>
      <c r="G21" s="51"/>
      <c r="H21" s="51"/>
      <c r="I21" s="51"/>
      <c r="J21" s="51"/>
      <c r="K21" s="51"/>
      <c r="L21" s="51"/>
      <c r="M21" s="51"/>
      <c r="N21" s="51"/>
      <c r="O21" s="51"/>
      <c r="P21" s="51"/>
      <c r="Q21" s="51"/>
      <c r="R21" s="51"/>
      <c r="S21" s="51">
        <v>348653</v>
      </c>
      <c r="T21" s="51">
        <v>351478</v>
      </c>
      <c r="U21" s="51">
        <v>349245</v>
      </c>
      <c r="V21" s="51">
        <v>348008</v>
      </c>
      <c r="W21" s="51">
        <v>346753</v>
      </c>
      <c r="X21" s="51">
        <v>345076</v>
      </c>
      <c r="Y21" s="51">
        <v>345685</v>
      </c>
      <c r="Z21" s="51">
        <v>348274</v>
      </c>
      <c r="AA21" s="51">
        <v>351626</v>
      </c>
      <c r="AB21" s="51">
        <v>353190</v>
      </c>
      <c r="AC21" s="51"/>
      <c r="AD21" s="51"/>
      <c r="AE21" s="51"/>
      <c r="AF21" s="51"/>
      <c r="AG21" s="51"/>
      <c r="AH21" s="51"/>
      <c r="AI21" s="51"/>
      <c r="AJ21" s="51"/>
      <c r="AK21" s="51"/>
    </row>
    <row r="22" spans="1:37">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row>
    <row r="23" spans="1:37">
      <c r="A23" s="51" t="s">
        <v>84</v>
      </c>
      <c r="B23" s="51"/>
      <c r="C23" s="51"/>
      <c r="D23" s="51"/>
      <c r="E23" s="51"/>
      <c r="F23" s="51"/>
      <c r="G23" s="51"/>
      <c r="H23" s="51"/>
      <c r="I23" s="51"/>
      <c r="J23" s="24"/>
      <c r="K23" s="24"/>
      <c r="L23" s="24"/>
      <c r="M23" s="24"/>
      <c r="N23" s="24"/>
      <c r="O23" s="24"/>
      <c r="P23" s="24">
        <v>165254</v>
      </c>
      <c r="Q23" s="24">
        <v>171138</v>
      </c>
      <c r="R23" s="24">
        <v>176993</v>
      </c>
      <c r="S23" s="24">
        <v>180910</v>
      </c>
      <c r="T23" s="24">
        <v>188953</v>
      </c>
      <c r="U23" s="24">
        <v>194101</v>
      </c>
      <c r="V23" s="24">
        <v>196526</v>
      </c>
      <c r="W23" s="24">
        <v>200942</v>
      </c>
      <c r="X23" s="24">
        <v>200002</v>
      </c>
      <c r="Y23" s="24">
        <v>198887</v>
      </c>
      <c r="Z23" s="24">
        <v>201675</v>
      </c>
      <c r="AA23" s="24">
        <v>202772</v>
      </c>
      <c r="AB23" s="24">
        <v>200588</v>
      </c>
      <c r="AC23" s="24"/>
      <c r="AD23" s="51"/>
      <c r="AE23" s="51"/>
      <c r="AF23" s="51"/>
      <c r="AG23" s="51"/>
      <c r="AH23" s="51"/>
      <c r="AI23" s="51"/>
      <c r="AJ23" s="51"/>
      <c r="AK23" s="51"/>
    </row>
    <row r="24" spans="1:37">
      <c r="A24" s="51" t="s">
        <v>85</v>
      </c>
      <c r="B24" s="51"/>
      <c r="C24" s="51"/>
      <c r="D24" s="51"/>
      <c r="E24" s="51"/>
      <c r="F24" s="51"/>
      <c r="G24" s="51"/>
      <c r="H24" s="51"/>
      <c r="I24" s="51"/>
      <c r="J24" s="24"/>
      <c r="K24" s="24"/>
      <c r="L24" s="24"/>
      <c r="M24" s="24"/>
      <c r="N24" s="24"/>
      <c r="O24" s="24"/>
      <c r="P24" s="32">
        <f t="shared" ref="P24:AB24" si="4">P23/P7</f>
        <v>0.57781118881118876</v>
      </c>
      <c r="Q24" s="32">
        <f t="shared" si="4"/>
        <v>0.58388945752302968</v>
      </c>
      <c r="R24" s="32">
        <f t="shared" si="4"/>
        <v>0.5879580108294854</v>
      </c>
      <c r="S24" s="32">
        <f t="shared" si="4"/>
        <v>0.5888997395833333</v>
      </c>
      <c r="T24" s="32">
        <f t="shared" si="4"/>
        <v>0.60109114044854461</v>
      </c>
      <c r="U24" s="32">
        <f t="shared" si="4"/>
        <v>0.61141876141876139</v>
      </c>
      <c r="V24" s="32">
        <f t="shared" si="4"/>
        <v>0.62244956133405127</v>
      </c>
      <c r="W24" s="32">
        <f t="shared" si="4"/>
        <v>0.64418940146827819</v>
      </c>
      <c r="X24" s="32">
        <f t="shared" si="4"/>
        <v>0.64765389721835431</v>
      </c>
      <c r="Y24" s="32">
        <f t="shared" si="4"/>
        <v>0.65051023745666248</v>
      </c>
      <c r="Z24" s="32">
        <f t="shared" si="4"/>
        <v>0.66118615172775552</v>
      </c>
      <c r="AA24" s="32">
        <f t="shared" si="4"/>
        <v>0.66269690829465977</v>
      </c>
      <c r="AB24" s="32">
        <f t="shared" si="4"/>
        <v>0.65442563048513913</v>
      </c>
      <c r="AC24" s="24"/>
      <c r="AD24" s="51"/>
      <c r="AE24" s="51"/>
      <c r="AF24" s="51"/>
      <c r="AG24" s="51"/>
      <c r="AH24" s="51"/>
      <c r="AI24" s="51"/>
      <c r="AJ24" s="51"/>
      <c r="AK24" s="51"/>
    </row>
    <row r="25" spans="1:37">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1:37">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c r="A27" s="51" t="s">
        <v>86</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39">
        <v>2.7E-2</v>
      </c>
      <c r="AC27" s="39">
        <v>2.9000000000000001E-2</v>
      </c>
      <c r="AD27" s="39">
        <v>3.1E-2</v>
      </c>
      <c r="AE27" s="39">
        <v>2.7E-2</v>
      </c>
      <c r="AF27" s="39">
        <v>2.5000000000000001E-2</v>
      </c>
      <c r="AG27" s="39">
        <v>2.3E-2</v>
      </c>
      <c r="AH27" s="51"/>
      <c r="AI27" s="51"/>
      <c r="AJ27" s="51"/>
      <c r="AK27" s="51"/>
    </row>
    <row r="28" spans="1:37">
      <c r="A28" s="51" t="s">
        <v>87</v>
      </c>
      <c r="B28" s="51"/>
      <c r="C28" s="51"/>
      <c r="D28" s="51"/>
      <c r="E28" s="51"/>
      <c r="F28" s="51"/>
      <c r="G28" s="51"/>
      <c r="H28" s="51"/>
      <c r="I28" s="51"/>
      <c r="J28" s="24">
        <v>105345</v>
      </c>
      <c r="K28" s="24">
        <v>111634</v>
      </c>
      <c r="L28" s="24">
        <v>119973</v>
      </c>
      <c r="M28" s="24">
        <v>125607</v>
      </c>
      <c r="N28" s="24">
        <v>134231</v>
      </c>
      <c r="O28" s="24">
        <v>143444</v>
      </c>
      <c r="P28" s="24">
        <v>151152</v>
      </c>
      <c r="Q28" s="24">
        <v>158883</v>
      </c>
      <c r="R28" s="24">
        <v>172715</v>
      </c>
      <c r="S28" s="24">
        <v>175543</v>
      </c>
      <c r="T28" s="24">
        <v>180020</v>
      </c>
      <c r="U28" s="24">
        <v>187440</v>
      </c>
      <c r="V28" s="24">
        <v>195346</v>
      </c>
      <c r="W28" s="24">
        <v>198990</v>
      </c>
      <c r="X28" s="24">
        <v>213354</v>
      </c>
      <c r="Y28" s="24">
        <v>221823</v>
      </c>
      <c r="Z28" s="24">
        <v>232535</v>
      </c>
      <c r="AA28" s="24">
        <v>246404</v>
      </c>
      <c r="AB28" s="40">
        <f t="shared" ref="AB28:AG28" si="5">AA28+(AA28*AB27)</f>
        <v>253056.908</v>
      </c>
      <c r="AC28" s="40">
        <f t="shared" si="5"/>
        <v>260395.55833199999</v>
      </c>
      <c r="AD28" s="40">
        <f t="shared" si="5"/>
        <v>268467.82064029196</v>
      </c>
      <c r="AE28" s="40">
        <f t="shared" si="5"/>
        <v>275716.45179757982</v>
      </c>
      <c r="AF28" s="40">
        <f t="shared" si="5"/>
        <v>282609.36309251934</v>
      </c>
      <c r="AG28" s="40">
        <f t="shared" si="5"/>
        <v>289109.37844364729</v>
      </c>
      <c r="AH28" s="51"/>
      <c r="AI28" s="51"/>
      <c r="AJ28" s="51"/>
      <c r="AK28" s="51"/>
    </row>
    <row r="29" spans="1:37">
      <c r="A29" s="51" t="s">
        <v>88</v>
      </c>
      <c r="B29" s="51"/>
      <c r="C29" s="51"/>
      <c r="D29" s="51"/>
      <c r="E29" s="51"/>
      <c r="F29" s="51"/>
      <c r="G29" s="51"/>
      <c r="H29" s="51"/>
      <c r="I29" s="51"/>
      <c r="J29" s="51"/>
      <c r="K29" s="51"/>
      <c r="L29" s="51"/>
      <c r="M29" s="51"/>
      <c r="N29" s="51"/>
      <c r="O29" s="51"/>
      <c r="P29" s="51"/>
      <c r="Q29" s="51"/>
      <c r="R29" s="51"/>
      <c r="S29" s="51"/>
      <c r="T29" s="51"/>
      <c r="U29" s="51"/>
      <c r="V29" s="51"/>
      <c r="W29" s="51"/>
      <c r="X29" s="51">
        <v>234158</v>
      </c>
      <c r="Y29" s="51">
        <v>240591</v>
      </c>
      <c r="Z29" s="51">
        <v>251760</v>
      </c>
      <c r="AA29" s="51">
        <v>272766</v>
      </c>
      <c r="AB29" s="51">
        <v>287705</v>
      </c>
      <c r="AC29" s="40">
        <v>300168</v>
      </c>
      <c r="AD29" s="40">
        <v>316827</v>
      </c>
      <c r="AE29" s="40">
        <v>333118</v>
      </c>
      <c r="AF29" s="40">
        <v>348736</v>
      </c>
      <c r="AG29" s="40">
        <v>364287</v>
      </c>
      <c r="AH29" s="51"/>
      <c r="AI29" s="51"/>
      <c r="AJ29" s="51"/>
      <c r="AK29" s="51"/>
    </row>
    <row r="30" spans="1:37">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row>
    <row r="31" spans="1:37">
      <c r="A31" s="51" t="s">
        <v>89</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row>
    <row r="32" spans="1:37">
      <c r="A32" s="51" t="s">
        <v>90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v>2.7</v>
      </c>
      <c r="AC32" s="51">
        <v>2.9</v>
      </c>
      <c r="AD32" s="51">
        <v>3.1</v>
      </c>
      <c r="AE32" s="51">
        <v>2.7</v>
      </c>
      <c r="AF32" s="51">
        <v>2.5</v>
      </c>
      <c r="AG32" s="51">
        <v>2.2999999999999998</v>
      </c>
      <c r="AH32" s="51"/>
      <c r="AI32" s="51"/>
      <c r="AJ32" s="51"/>
      <c r="AK32" s="51"/>
    </row>
    <row r="33" spans="1:37">
      <c r="A33" s="51" t="s">
        <v>91</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v>0.7</v>
      </c>
      <c r="AC33" s="51">
        <v>1.1000000000000001</v>
      </c>
      <c r="AD33" s="51">
        <v>1.5</v>
      </c>
      <c r="AE33" s="51">
        <v>1.4</v>
      </c>
      <c r="AF33" s="51">
        <v>1.2</v>
      </c>
      <c r="AG33" s="51">
        <v>1.2</v>
      </c>
      <c r="AH33" s="51"/>
      <c r="AI33" s="51"/>
      <c r="AJ33" s="51"/>
      <c r="AK33" s="51"/>
    </row>
    <row r="34" spans="1:37">
      <c r="A34" s="51" t="s">
        <v>92</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v>4.4000000000000004</v>
      </c>
      <c r="AC34" s="51">
        <v>4.0999999999999996</v>
      </c>
      <c r="AD34" s="51">
        <v>3.9</v>
      </c>
      <c r="AE34" s="51">
        <v>4</v>
      </c>
      <c r="AF34" s="51">
        <v>4.0999999999999996</v>
      </c>
      <c r="AG34" s="51">
        <v>4.0999999999999996</v>
      </c>
      <c r="AH34" s="51"/>
      <c r="AI34" s="51"/>
      <c r="AJ34" s="51"/>
      <c r="AK34" s="51"/>
    </row>
    <row r="35" spans="1:37">
      <c r="A35" s="51" t="s">
        <v>93</v>
      </c>
      <c r="B35" s="51"/>
      <c r="C35" s="51"/>
      <c r="D35" s="51"/>
      <c r="E35" s="51"/>
      <c r="F35" s="51"/>
      <c r="G35" s="51"/>
      <c r="H35" s="51"/>
      <c r="I35" s="51"/>
      <c r="J35" s="51"/>
      <c r="K35" s="51"/>
      <c r="L35" s="51"/>
      <c r="M35" s="51"/>
      <c r="N35" s="51"/>
      <c r="O35" s="51"/>
      <c r="P35" s="51"/>
      <c r="Q35" s="51"/>
      <c r="R35" s="51"/>
      <c r="S35" s="51"/>
      <c r="T35" s="51"/>
      <c r="U35" s="51"/>
      <c r="V35" s="51"/>
      <c r="W35" s="51"/>
      <c r="X35" s="50">
        <v>1.4999999999999999E-2</v>
      </c>
      <c r="Y35" s="35">
        <v>6.0000000000000001E-3</v>
      </c>
      <c r="Z35" s="49">
        <v>3.3395950740973102E-3</v>
      </c>
      <c r="AA35" s="35">
        <v>1.4E-2</v>
      </c>
      <c r="AB35" s="57">
        <v>1.52270769284997E-2</v>
      </c>
      <c r="AC35" s="57">
        <v>1.8054226628045199E-2</v>
      </c>
      <c r="AD35" s="57">
        <v>1.84470118285316E-2</v>
      </c>
      <c r="AE35" s="57">
        <v>2.0570039302988001E-2</v>
      </c>
      <c r="AF35" s="57">
        <v>2.05651974571994E-2</v>
      </c>
      <c r="AG35" s="58">
        <v>2.01668733768481E-2</v>
      </c>
      <c r="AH35" s="51"/>
      <c r="AI35" s="51"/>
      <c r="AJ35" s="51"/>
      <c r="AK35" s="51"/>
    </row>
    <row r="36" spans="1:37">
      <c r="A36" s="51" t="s">
        <v>94</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v>-3.4</v>
      </c>
      <c r="AC36" s="51">
        <v>-3.5</v>
      </c>
      <c r="AD36" s="51">
        <v>-3.6</v>
      </c>
      <c r="AE36" s="51">
        <v>-3.6</v>
      </c>
      <c r="AF36" s="51">
        <v>-3.6</v>
      </c>
      <c r="AG36" s="51">
        <v>-3.7</v>
      </c>
      <c r="AH36" s="51"/>
      <c r="AI36" s="51"/>
      <c r="AJ36" s="51"/>
      <c r="AK36" s="51"/>
    </row>
    <row r="37" spans="1:37">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row>
    <row r="38" spans="1:37">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row>
    <row r="39" spans="1:37">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1" spans="1:37">
      <c r="A41" s="52" t="s">
        <v>23</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row>
    <row r="42" spans="1:37">
      <c r="A42" s="51" t="s">
        <v>95</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row>
    <row r="43" spans="1:37">
      <c r="A43" s="51" t="s">
        <v>96</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row>
    <row r="44" spans="1:37">
      <c r="A44" s="51" t="s">
        <v>97</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row>
    <row r="45" spans="1:37">
      <c r="A45" s="51" t="s">
        <v>98</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row>
    <row r="46" spans="1:37">
      <c r="A46" s="51" t="s">
        <v>99</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9C4ED-D5B7-486F-8E6D-C69078B5BFB3}">
  <sheetPr>
    <tabColor theme="4"/>
  </sheetPr>
  <dimension ref="B2:B21"/>
  <sheetViews>
    <sheetView topLeftCell="A13" workbookViewId="0">
      <selection activeCell="B14" sqref="B14"/>
    </sheetView>
  </sheetViews>
  <sheetFormatPr defaultRowHeight="14.25"/>
  <cols>
    <col min="1" max="1" width="9.140625" style="75"/>
    <col min="2" max="2" width="104.42578125" style="75" customWidth="1"/>
    <col min="3" max="16384" width="9.140625" style="75"/>
  </cols>
  <sheetData>
    <row r="2" spans="2:2">
      <c r="B2" s="74" t="s">
        <v>100</v>
      </c>
    </row>
    <row r="3" spans="2:2" ht="42.75">
      <c r="B3" s="76" t="s">
        <v>115</v>
      </c>
    </row>
    <row r="4" spans="2:2" ht="42.75">
      <c r="B4" s="76" t="s">
        <v>101</v>
      </c>
    </row>
    <row r="5" spans="2:2" ht="57">
      <c r="B5" s="76" t="s">
        <v>102</v>
      </c>
    </row>
    <row r="6" spans="2:2">
      <c r="B6" s="76"/>
    </row>
    <row r="7" spans="2:2">
      <c r="B7" s="77" t="s">
        <v>103</v>
      </c>
    </row>
    <row r="8" spans="2:2" ht="57">
      <c r="B8" s="76" t="s">
        <v>104</v>
      </c>
    </row>
    <row r="9" spans="2:2" ht="28.5">
      <c r="B9" s="76" t="s">
        <v>105</v>
      </c>
    </row>
    <row r="10" spans="2:2" ht="71.25">
      <c r="B10" s="76" t="s">
        <v>106</v>
      </c>
    </row>
    <row r="11" spans="2:2" ht="71.25">
      <c r="B11" s="76" t="s">
        <v>107</v>
      </c>
    </row>
    <row r="12" spans="2:2">
      <c r="B12" s="76"/>
    </row>
    <row r="13" spans="2:2">
      <c r="B13" s="77" t="s">
        <v>108</v>
      </c>
    </row>
    <row r="14" spans="2:2" ht="60.75" customHeight="1">
      <c r="B14" s="78" t="s">
        <v>109</v>
      </c>
    </row>
    <row r="15" spans="2:2">
      <c r="B15" s="76" t="s">
        <v>110</v>
      </c>
    </row>
    <row r="16" spans="2:2">
      <c r="B16" s="76"/>
    </row>
    <row r="17" spans="2:2">
      <c r="B17" s="77" t="s">
        <v>111</v>
      </c>
    </row>
    <row r="18" spans="2:2" ht="85.5">
      <c r="B18" s="76" t="s">
        <v>112</v>
      </c>
    </row>
    <row r="19" spans="2:2" ht="28.5">
      <c r="B19" s="76" t="s">
        <v>113</v>
      </c>
    </row>
    <row r="20" spans="2:2" ht="71.25">
      <c r="B20" s="76" t="s">
        <v>114</v>
      </c>
    </row>
    <row r="21" spans="2:2">
      <c r="B21" s="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6AEE7-34C3-493F-9221-7CE1FE90776F}">
  <sheetPr>
    <tabColor rgb="FF00B050"/>
    <pageSetUpPr fitToPage="1"/>
  </sheetPr>
  <dimension ref="A1:AI68"/>
  <sheetViews>
    <sheetView tabSelected="1" workbookViewId="0">
      <pane ySplit="1" topLeftCell="A2" activePane="bottomLeft" state="frozen"/>
      <selection activeCell="A24" sqref="A24:A27"/>
      <selection pane="bottomLeft" activeCell="B29" sqref="B29"/>
    </sheetView>
  </sheetViews>
  <sheetFormatPr defaultColWidth="8.85546875" defaultRowHeight="15"/>
  <cols>
    <col min="1" max="1" width="42.42578125" style="9" customWidth="1"/>
    <col min="2" max="20" width="8.85546875" style="51"/>
    <col min="21" max="22" width="8.42578125" style="51" customWidth="1"/>
    <col min="23" max="23" width="9.42578125" style="51" customWidth="1"/>
    <col min="24" max="24" width="9.85546875" style="51" customWidth="1"/>
    <col min="25" max="25" width="9.28515625" style="51" customWidth="1"/>
    <col min="26" max="27" width="8.85546875" style="51"/>
    <col min="28" max="28" width="10.5703125" style="51" customWidth="1"/>
    <col min="29" max="29" width="10.85546875" style="51" customWidth="1"/>
    <col min="30" max="30" width="8.85546875" style="51"/>
    <col min="31" max="31" width="10.5703125" style="51" customWidth="1"/>
    <col min="32" max="32" width="9.7109375" style="51" customWidth="1"/>
    <col min="33" max="16384" width="8.85546875" style="51"/>
  </cols>
  <sheetData>
    <row r="1" spans="1:35" ht="36.75" customHeight="1">
      <c r="A1" s="73" t="s">
        <v>116</v>
      </c>
    </row>
    <row r="2" spans="1:35">
      <c r="A2" s="52" t="s">
        <v>1</v>
      </c>
    </row>
    <row r="3" spans="1:35">
      <c r="B3" s="52"/>
    </row>
    <row r="4" spans="1:35">
      <c r="A4" s="10" t="s">
        <v>2</v>
      </c>
      <c r="B4" s="1">
        <f t="shared" ref="B4:W4" si="0">+C4-1</f>
        <v>1993</v>
      </c>
      <c r="C4" s="1">
        <f t="shared" si="0"/>
        <v>1994</v>
      </c>
      <c r="D4" s="1">
        <f t="shared" si="0"/>
        <v>1995</v>
      </c>
      <c r="E4" s="1">
        <f t="shared" si="0"/>
        <v>1996</v>
      </c>
      <c r="F4" s="1">
        <f t="shared" si="0"/>
        <v>1997</v>
      </c>
      <c r="G4" s="1">
        <f t="shared" si="0"/>
        <v>1998</v>
      </c>
      <c r="H4" s="1">
        <f t="shared" si="0"/>
        <v>1999</v>
      </c>
      <c r="I4" s="1">
        <f t="shared" si="0"/>
        <v>2000</v>
      </c>
      <c r="J4" s="1">
        <f t="shared" si="0"/>
        <v>2001</v>
      </c>
      <c r="K4" s="1">
        <f t="shared" si="0"/>
        <v>2002</v>
      </c>
      <c r="L4" s="1">
        <f t="shared" si="0"/>
        <v>2003</v>
      </c>
      <c r="M4" s="1">
        <f t="shared" si="0"/>
        <v>2004</v>
      </c>
      <c r="N4" s="1">
        <f t="shared" si="0"/>
        <v>2005</v>
      </c>
      <c r="O4" s="1">
        <f t="shared" si="0"/>
        <v>2006</v>
      </c>
      <c r="P4" s="1">
        <f t="shared" si="0"/>
        <v>2007</v>
      </c>
      <c r="Q4" s="1">
        <f t="shared" si="0"/>
        <v>2008</v>
      </c>
      <c r="R4" s="1">
        <f t="shared" si="0"/>
        <v>2009</v>
      </c>
      <c r="S4" s="1">
        <f t="shared" si="0"/>
        <v>2010</v>
      </c>
      <c r="T4" s="1">
        <f t="shared" si="0"/>
        <v>2011</v>
      </c>
      <c r="U4" s="1">
        <f t="shared" si="0"/>
        <v>2012</v>
      </c>
      <c r="V4" s="1">
        <f t="shared" si="0"/>
        <v>2013</v>
      </c>
      <c r="W4" s="1">
        <f t="shared" si="0"/>
        <v>2014</v>
      </c>
      <c r="X4" s="1">
        <f>+Y4-1</f>
        <v>2015</v>
      </c>
      <c r="Y4" s="1">
        <v>2016</v>
      </c>
      <c r="Z4" s="1">
        <v>2017</v>
      </c>
      <c r="AA4" s="1">
        <v>2018</v>
      </c>
      <c r="AB4" s="18">
        <v>2019</v>
      </c>
      <c r="AC4" s="19">
        <v>2020</v>
      </c>
      <c r="AD4" s="19">
        <v>2021</v>
      </c>
      <c r="AE4" s="19">
        <v>2022</v>
      </c>
      <c r="AF4" s="19">
        <v>2023</v>
      </c>
    </row>
    <row r="5" spans="1:35">
      <c r="A5" s="12" t="s">
        <v>3</v>
      </c>
      <c r="B5" s="4">
        <v>12071</v>
      </c>
      <c r="C5" s="4">
        <v>11479</v>
      </c>
      <c r="D5" s="4">
        <v>11724</v>
      </c>
      <c r="E5" s="4">
        <v>12240</v>
      </c>
      <c r="F5" s="4">
        <v>12620</v>
      </c>
      <c r="G5" s="4">
        <v>12509</v>
      </c>
      <c r="H5" s="4">
        <v>12906</v>
      </c>
      <c r="I5" s="4">
        <v>12896</v>
      </c>
      <c r="J5" s="4">
        <v>13207</v>
      </c>
      <c r="K5" s="4">
        <v>13485</v>
      </c>
      <c r="L5" s="4">
        <v>13907</v>
      </c>
      <c r="M5" s="4">
        <v>14252</v>
      </c>
      <c r="N5" s="4">
        <v>14682</v>
      </c>
      <c r="O5" s="4">
        <v>15598</v>
      </c>
      <c r="P5" s="4">
        <v>16768</v>
      </c>
      <c r="Q5" s="4">
        <v>17877</v>
      </c>
      <c r="R5" s="4">
        <v>19382</v>
      </c>
      <c r="S5" s="4">
        <v>21185</v>
      </c>
      <c r="T5" s="4">
        <v>22005</v>
      </c>
      <c r="U5" s="4">
        <v>22028</v>
      </c>
      <c r="V5" s="4">
        <v>22741</v>
      </c>
      <c r="W5" s="4">
        <v>23026</v>
      </c>
      <c r="X5" s="4">
        <v>23523</v>
      </c>
      <c r="Y5" s="4">
        <v>24081</v>
      </c>
      <c r="Z5" s="4">
        <v>25294</v>
      </c>
      <c r="AA5" s="4">
        <v>25999</v>
      </c>
      <c r="AB5" s="15">
        <f>'Core crown expenses'!AB5+'Unallocated adjustment'!C5</f>
        <v>28947.625</v>
      </c>
      <c r="AC5" s="15">
        <f>'Core crown expenses'!AC5+'Unallocated adjustment'!D5</f>
        <v>30911.65</v>
      </c>
      <c r="AD5" s="15">
        <f>'Core crown expenses'!AD5+'Unallocated adjustment'!E5</f>
        <v>32454.375</v>
      </c>
      <c r="AE5" s="15">
        <f>'Core crown expenses'!AE5+'Unallocated adjustment'!F5</f>
        <v>33887.599999999999</v>
      </c>
      <c r="AF5" s="15">
        <f>'Core crown expenses'!AF5+'Unallocated adjustment'!G5</f>
        <v>35179.449999999997</v>
      </c>
      <c r="AG5" s="3"/>
      <c r="AH5" s="59"/>
      <c r="AI5" s="60"/>
    </row>
    <row r="6" spans="1:35">
      <c r="A6" s="12" t="s">
        <v>4</v>
      </c>
      <c r="B6" s="4">
        <v>4168</v>
      </c>
      <c r="C6" s="4">
        <v>4602</v>
      </c>
      <c r="D6" s="4">
        <v>4886</v>
      </c>
      <c r="E6" s="4">
        <v>5228</v>
      </c>
      <c r="F6" s="4">
        <v>5626</v>
      </c>
      <c r="G6" s="4">
        <v>6001</v>
      </c>
      <c r="H6" s="4">
        <v>6573</v>
      </c>
      <c r="I6" s="4">
        <v>6874</v>
      </c>
      <c r="J6" s="4">
        <v>6660</v>
      </c>
      <c r="K6" s="4">
        <v>7032</v>
      </c>
      <c r="L6" s="4">
        <v>7501</v>
      </c>
      <c r="M6" s="4">
        <v>8111</v>
      </c>
      <c r="N6" s="4">
        <v>8813</v>
      </c>
      <c r="O6" s="4">
        <v>9547</v>
      </c>
      <c r="P6" s="4">
        <v>10355</v>
      </c>
      <c r="Q6" s="4">
        <v>11297</v>
      </c>
      <c r="R6" s="4">
        <v>12368</v>
      </c>
      <c r="S6" s="4">
        <v>13128</v>
      </c>
      <c r="T6" s="4">
        <v>13753</v>
      </c>
      <c r="U6" s="4">
        <v>14160</v>
      </c>
      <c r="V6" s="4">
        <v>14498</v>
      </c>
      <c r="W6" s="4">
        <v>14898</v>
      </c>
      <c r="X6" s="4">
        <v>15058</v>
      </c>
      <c r="Y6" s="4">
        <v>15626</v>
      </c>
      <c r="Z6" s="4">
        <v>16223</v>
      </c>
      <c r="AA6" s="4">
        <v>17159</v>
      </c>
      <c r="AB6" s="15">
        <f>'Core crown expenses'!AB6+'Unallocated adjustment'!C6</f>
        <v>18092.424999999999</v>
      </c>
      <c r="AC6" s="15">
        <f>'Core crown expenses'!AC6+'Unallocated adjustment'!D6</f>
        <v>19151.77</v>
      </c>
      <c r="AD6" s="15">
        <f>'Core crown expenses'!AD6+'Unallocated adjustment'!E6</f>
        <v>20421.375</v>
      </c>
      <c r="AE6" s="15">
        <f>'Core crown expenses'!AE6+'Unallocated adjustment'!F6</f>
        <v>21484.080000000002</v>
      </c>
      <c r="AF6" s="15">
        <f>'Core crown expenses'!AF6+'Unallocated adjustment'!G6</f>
        <v>22325.21</v>
      </c>
      <c r="AG6" s="3"/>
      <c r="AH6" s="59"/>
    </row>
    <row r="7" spans="1:35">
      <c r="A7" s="12" t="s">
        <v>5</v>
      </c>
      <c r="B7" s="4">
        <v>4539</v>
      </c>
      <c r="C7" s="4">
        <v>4627</v>
      </c>
      <c r="D7" s="4">
        <v>4803</v>
      </c>
      <c r="E7" s="4">
        <v>4949</v>
      </c>
      <c r="F7" s="4">
        <v>5335</v>
      </c>
      <c r="G7" s="4">
        <v>5714</v>
      </c>
      <c r="H7" s="4">
        <v>5899</v>
      </c>
      <c r="I7" s="4">
        <v>6310</v>
      </c>
      <c r="J7" s="4">
        <v>6136</v>
      </c>
      <c r="K7" s="4">
        <v>6473</v>
      </c>
      <c r="L7" s="4">
        <v>7016</v>
      </c>
      <c r="M7" s="4">
        <v>7585</v>
      </c>
      <c r="N7" s="4">
        <v>7930</v>
      </c>
      <c r="O7" s="4">
        <v>9914</v>
      </c>
      <c r="P7" s="4">
        <v>9269</v>
      </c>
      <c r="Q7" s="4">
        <v>9551</v>
      </c>
      <c r="R7" s="4">
        <v>11455</v>
      </c>
      <c r="S7" s="4">
        <v>11724</v>
      </c>
      <c r="T7" s="4">
        <v>11650</v>
      </c>
      <c r="U7" s="4">
        <v>11654</v>
      </c>
      <c r="V7" s="4">
        <v>12504</v>
      </c>
      <c r="W7" s="4">
        <v>12300</v>
      </c>
      <c r="X7" s="4">
        <v>12879</v>
      </c>
      <c r="Y7" s="4">
        <v>13158</v>
      </c>
      <c r="Z7" s="4">
        <v>13281</v>
      </c>
      <c r="AA7" s="4">
        <v>13629</v>
      </c>
      <c r="AB7" s="15">
        <f>'Core crown expenses'!AB7+'Unallocated adjustment'!C7</f>
        <v>14154.174999999999</v>
      </c>
      <c r="AC7" s="15">
        <f>'Core crown expenses'!AC7+'Unallocated adjustment'!D7</f>
        <v>14879.47</v>
      </c>
      <c r="AD7" s="15">
        <f>'Core crown expenses'!AD7+'Unallocated adjustment'!E7</f>
        <v>16431.625</v>
      </c>
      <c r="AE7" s="15">
        <f>'Core crown expenses'!AE7+'Unallocated adjustment'!F7</f>
        <v>17353.88</v>
      </c>
      <c r="AF7" s="15">
        <f>'Core crown expenses'!AF7+'Unallocated adjustment'!G7</f>
        <v>18241.310000000001</v>
      </c>
      <c r="AG7" s="3"/>
      <c r="AH7" s="59"/>
    </row>
    <row r="8" spans="1:35">
      <c r="A8" s="11" t="s">
        <v>6</v>
      </c>
      <c r="B8" s="4">
        <v>1464</v>
      </c>
      <c r="C8" s="2">
        <v>1723</v>
      </c>
      <c r="D8" s="2">
        <v>1340</v>
      </c>
      <c r="E8" s="2">
        <v>1565</v>
      </c>
      <c r="F8" s="2">
        <v>1667</v>
      </c>
      <c r="G8" s="2">
        <v>1562</v>
      </c>
      <c r="H8" s="2">
        <v>1705</v>
      </c>
      <c r="I8" s="2">
        <v>1710</v>
      </c>
      <c r="J8" s="2">
        <v>1798</v>
      </c>
      <c r="K8" s="2">
        <v>1540</v>
      </c>
      <c r="L8" s="2">
        <v>2130</v>
      </c>
      <c r="M8" s="2">
        <v>2091</v>
      </c>
      <c r="N8" s="2">
        <v>2567</v>
      </c>
      <c r="O8" s="2">
        <v>2507</v>
      </c>
      <c r="P8" s="2">
        <v>4816</v>
      </c>
      <c r="Q8" s="4">
        <v>3371</v>
      </c>
      <c r="R8" s="4">
        <v>5293</v>
      </c>
      <c r="S8" s="4">
        <v>2974</v>
      </c>
      <c r="T8" s="4">
        <v>5563</v>
      </c>
      <c r="U8" s="4">
        <v>5428</v>
      </c>
      <c r="V8" s="4">
        <v>4294</v>
      </c>
      <c r="W8" s="4">
        <v>4502</v>
      </c>
      <c r="X8" s="4">
        <v>4134</v>
      </c>
      <c r="Y8" s="4">
        <v>4102</v>
      </c>
      <c r="Z8" s="4">
        <v>3957</v>
      </c>
      <c r="AA8" s="4">
        <v>4670</v>
      </c>
      <c r="AB8" s="15">
        <f>'Core crown expenses'!AB8+'Unallocated adjustment'!C8</f>
        <v>5272.5</v>
      </c>
      <c r="AC8" s="15">
        <f>'Core crown expenses'!AC8+'Unallocated adjustment'!D8</f>
        <v>5594.6</v>
      </c>
      <c r="AD8" s="15">
        <f>'Core crown expenses'!AD8+'Unallocated adjustment'!E8</f>
        <v>5538.5</v>
      </c>
      <c r="AE8" s="15">
        <f>'Core crown expenses'!AE8+'Unallocated adjustment'!F8</f>
        <v>5563.4</v>
      </c>
      <c r="AF8" s="15">
        <f>'Core crown expenses'!AF8+'Unallocated adjustment'!G8</f>
        <v>5710.8</v>
      </c>
      <c r="AG8" s="3"/>
      <c r="AH8" s="59"/>
    </row>
    <row r="9" spans="1:35">
      <c r="A9" s="12" t="s">
        <v>7</v>
      </c>
      <c r="B9" s="4">
        <v>1054</v>
      </c>
      <c r="C9" s="4">
        <v>1150</v>
      </c>
      <c r="D9" s="4">
        <v>1190</v>
      </c>
      <c r="E9" s="4">
        <v>1234</v>
      </c>
      <c r="F9" s="4">
        <v>1281</v>
      </c>
      <c r="G9" s="4">
        <v>1345</v>
      </c>
      <c r="H9" s="4">
        <v>1499</v>
      </c>
      <c r="I9" s="4">
        <v>1531</v>
      </c>
      <c r="J9" s="4">
        <v>1541</v>
      </c>
      <c r="K9" s="4">
        <v>1733</v>
      </c>
      <c r="L9" s="4">
        <v>1734</v>
      </c>
      <c r="M9" s="4">
        <v>1843</v>
      </c>
      <c r="N9" s="4">
        <v>1977</v>
      </c>
      <c r="O9" s="4">
        <v>2235</v>
      </c>
      <c r="P9" s="4">
        <v>2699</v>
      </c>
      <c r="Q9" s="4">
        <v>2894</v>
      </c>
      <c r="R9" s="4">
        <v>3089</v>
      </c>
      <c r="S9" s="4">
        <v>3191</v>
      </c>
      <c r="T9" s="4">
        <v>3382</v>
      </c>
      <c r="U9" s="4">
        <v>3403</v>
      </c>
      <c r="V9" s="4">
        <v>3456</v>
      </c>
      <c r="W9" s="4">
        <v>3463</v>
      </c>
      <c r="X9" s="4">
        <v>3515</v>
      </c>
      <c r="Y9" s="4">
        <v>3648</v>
      </c>
      <c r="Z9" s="4">
        <v>3882</v>
      </c>
      <c r="AA9" s="4">
        <v>4184</v>
      </c>
      <c r="AB9" s="15">
        <f>'Core crown expenses'!AB9+'Unallocated adjustment'!C9</f>
        <v>4714.2</v>
      </c>
      <c r="AC9" s="15">
        <f>'Core crown expenses'!AC9+'Unallocated adjustment'!D9</f>
        <v>4879.28</v>
      </c>
      <c r="AD9" s="15">
        <f>'Core crown expenses'!AD9+'Unallocated adjustment'!E9</f>
        <v>5187</v>
      </c>
      <c r="AE9" s="15">
        <f>'Core crown expenses'!AE9+'Unallocated adjustment'!F9</f>
        <v>5444.12</v>
      </c>
      <c r="AF9" s="15">
        <f>'Core crown expenses'!AF9+'Unallocated adjustment'!G9</f>
        <v>5755.4400000000005</v>
      </c>
      <c r="AG9" s="3"/>
      <c r="AH9" s="59"/>
    </row>
    <row r="10" spans="1:35">
      <c r="A10" s="13" t="s">
        <v>8</v>
      </c>
      <c r="B10" s="4">
        <v>781</v>
      </c>
      <c r="C10" s="6">
        <v>815</v>
      </c>
      <c r="D10" s="6">
        <v>796</v>
      </c>
      <c r="E10" s="6">
        <v>821</v>
      </c>
      <c r="F10" s="6">
        <v>888</v>
      </c>
      <c r="G10" s="6">
        <v>948</v>
      </c>
      <c r="H10" s="6">
        <v>1029</v>
      </c>
      <c r="I10" s="6">
        <v>1036</v>
      </c>
      <c r="J10" s="6">
        <v>905</v>
      </c>
      <c r="K10" s="6">
        <v>989</v>
      </c>
      <c r="L10" s="6">
        <v>1408</v>
      </c>
      <c r="M10" s="6">
        <v>1461</v>
      </c>
      <c r="N10" s="6">
        <v>1635</v>
      </c>
      <c r="O10" s="6">
        <v>1818</v>
      </c>
      <c r="P10" s="6">
        <v>2405</v>
      </c>
      <c r="Q10" s="4">
        <v>2244</v>
      </c>
      <c r="R10" s="4">
        <v>2663</v>
      </c>
      <c r="S10" s="4">
        <v>2345</v>
      </c>
      <c r="T10" s="4">
        <v>2281</v>
      </c>
      <c r="U10" s="4">
        <v>2232</v>
      </c>
      <c r="V10" s="4">
        <v>2255</v>
      </c>
      <c r="W10" s="4">
        <v>2237</v>
      </c>
      <c r="X10" s="4">
        <v>2291</v>
      </c>
      <c r="Y10" s="4">
        <v>2178</v>
      </c>
      <c r="Z10" s="4">
        <v>2176</v>
      </c>
      <c r="AA10" s="4">
        <v>2559</v>
      </c>
      <c r="AB10" s="15">
        <f>'Core crown expenses'!AB10+'Unallocated adjustment'!C12</f>
        <v>3187.9250000000002</v>
      </c>
      <c r="AC10" s="15">
        <f>'Core crown expenses'!AC10+'Unallocated adjustment'!D12</f>
        <v>3096.97</v>
      </c>
      <c r="AD10" s="15">
        <f>'Core crown expenses'!AD10+'Unallocated adjustment'!E12</f>
        <v>4119.875</v>
      </c>
      <c r="AE10" s="15">
        <f>'Core crown expenses'!AE10+'Unallocated adjustment'!F12</f>
        <v>3656.88</v>
      </c>
      <c r="AF10" s="15">
        <f>'Core crown expenses'!AF10+'Unallocated adjustment'!G12</f>
        <v>3839.81</v>
      </c>
      <c r="AG10" s="3"/>
      <c r="AH10" s="59"/>
    </row>
    <row r="11" spans="1:35">
      <c r="A11" s="12" t="s">
        <v>9</v>
      </c>
      <c r="B11" s="4">
        <v>744</v>
      </c>
      <c r="C11" s="4">
        <v>711</v>
      </c>
      <c r="D11" s="4">
        <v>673</v>
      </c>
      <c r="E11" s="4">
        <v>977</v>
      </c>
      <c r="F11" s="4">
        <v>763</v>
      </c>
      <c r="G11" s="4">
        <v>840</v>
      </c>
      <c r="H11" s="4">
        <v>858</v>
      </c>
      <c r="I11" s="4">
        <v>944</v>
      </c>
      <c r="J11" s="4">
        <v>1037</v>
      </c>
      <c r="K11" s="4">
        <v>1013</v>
      </c>
      <c r="L11" s="4">
        <v>1054</v>
      </c>
      <c r="M11" s="4">
        <v>1192</v>
      </c>
      <c r="N11" s="4">
        <v>1444</v>
      </c>
      <c r="O11" s="4">
        <v>1592</v>
      </c>
      <c r="P11" s="4">
        <v>1595</v>
      </c>
      <c r="Q11" s="4">
        <v>2889</v>
      </c>
      <c r="R11" s="4">
        <v>2960</v>
      </c>
      <c r="S11" s="4">
        <v>2806</v>
      </c>
      <c r="T11" s="4">
        <v>2542</v>
      </c>
      <c r="U11" s="4">
        <v>2073</v>
      </c>
      <c r="V11" s="4">
        <v>1978</v>
      </c>
      <c r="W11" s="4">
        <v>2058</v>
      </c>
      <c r="X11" s="4">
        <v>2228</v>
      </c>
      <c r="Y11" s="4">
        <v>2107</v>
      </c>
      <c r="Z11" s="4">
        <v>2544</v>
      </c>
      <c r="AA11" s="4">
        <v>2732</v>
      </c>
      <c r="AB11" s="15">
        <f>'Core crown expenses'!AB11+'Unallocated adjustment'!C11</f>
        <v>3001.25</v>
      </c>
      <c r="AC11" s="15">
        <f>'Core crown expenses'!AC11+'Unallocated adjustment'!D11</f>
        <v>4321.3</v>
      </c>
      <c r="AD11" s="15">
        <f>'Core crown expenses'!AD11+'Unallocated adjustment'!E11</f>
        <v>3764.75</v>
      </c>
      <c r="AE11" s="15">
        <f>'Core crown expenses'!AE11+'Unallocated adjustment'!F11</f>
        <v>3224.2</v>
      </c>
      <c r="AF11" s="15">
        <f>'Core crown expenses'!AF11+'Unallocated adjustment'!G11</f>
        <v>3508.9</v>
      </c>
      <c r="AG11" s="3"/>
      <c r="AH11" s="59"/>
    </row>
    <row r="12" spans="1:35">
      <c r="A12" s="12" t="s">
        <v>10</v>
      </c>
      <c r="B12" s="4">
        <v>1173</v>
      </c>
      <c r="C12" s="4">
        <v>1049</v>
      </c>
      <c r="D12" s="4">
        <v>1013</v>
      </c>
      <c r="E12" s="4">
        <v>970</v>
      </c>
      <c r="F12" s="4">
        <v>946</v>
      </c>
      <c r="G12" s="4">
        <v>1065</v>
      </c>
      <c r="H12" s="4">
        <v>1030</v>
      </c>
      <c r="I12" s="4">
        <v>1247</v>
      </c>
      <c r="J12" s="4">
        <v>1242</v>
      </c>
      <c r="K12" s="4">
        <v>1162</v>
      </c>
      <c r="L12" s="4">
        <v>1199</v>
      </c>
      <c r="M12" s="4">
        <v>1311</v>
      </c>
      <c r="N12" s="4">
        <v>1275</v>
      </c>
      <c r="O12" s="4">
        <v>1383</v>
      </c>
      <c r="P12" s="4">
        <v>1517</v>
      </c>
      <c r="Q12" s="4">
        <v>1562</v>
      </c>
      <c r="R12" s="4">
        <v>1757</v>
      </c>
      <c r="S12" s="4">
        <v>1814</v>
      </c>
      <c r="T12" s="4">
        <v>1809</v>
      </c>
      <c r="U12" s="4">
        <v>1736</v>
      </c>
      <c r="V12" s="4">
        <v>1804</v>
      </c>
      <c r="W12" s="4">
        <v>1811</v>
      </c>
      <c r="X12" s="4">
        <v>1961</v>
      </c>
      <c r="Y12" s="4">
        <v>2026</v>
      </c>
      <c r="Z12" s="4">
        <v>2146</v>
      </c>
      <c r="AA12" s="4">
        <v>2251</v>
      </c>
      <c r="AB12" s="15">
        <f>'Core crown expenses'!AB12+'Unallocated adjustment'!C13</f>
        <v>2407.3000000000002</v>
      </c>
      <c r="AC12" s="15">
        <f>'Core crown expenses'!AC12+'Unallocated adjustment'!D13</f>
        <v>2538.3200000000002</v>
      </c>
      <c r="AD12" s="15">
        <f>'Core crown expenses'!AD12+'Unallocated adjustment'!E13</f>
        <v>2648.5</v>
      </c>
      <c r="AE12" s="15">
        <f>'Core crown expenses'!AE12+'Unallocated adjustment'!F13</f>
        <v>2668.28</v>
      </c>
      <c r="AF12" s="15">
        <f>'Core crown expenses'!AF12+'Unallocated adjustment'!G13</f>
        <v>2674.36</v>
      </c>
      <c r="AG12" s="3"/>
      <c r="AH12" s="59"/>
    </row>
    <row r="13" spans="1:35">
      <c r="A13" s="12" t="s">
        <v>11</v>
      </c>
      <c r="B13" s="4">
        <v>310</v>
      </c>
      <c r="C13" s="4">
        <v>241</v>
      </c>
      <c r="D13" s="4">
        <v>233</v>
      </c>
      <c r="E13" s="4">
        <v>247</v>
      </c>
      <c r="F13" s="4">
        <v>277</v>
      </c>
      <c r="G13" s="4">
        <v>297</v>
      </c>
      <c r="H13" s="4">
        <v>316</v>
      </c>
      <c r="I13" s="4">
        <v>456</v>
      </c>
      <c r="J13" s="4">
        <v>400</v>
      </c>
      <c r="K13" s="4">
        <v>434</v>
      </c>
      <c r="L13" s="4">
        <v>515</v>
      </c>
      <c r="M13" s="4">
        <v>634</v>
      </c>
      <c r="N13" s="4">
        <v>991</v>
      </c>
      <c r="O13" s="4">
        <v>891</v>
      </c>
      <c r="P13" s="4">
        <v>844</v>
      </c>
      <c r="Q13" s="4">
        <v>561</v>
      </c>
      <c r="R13" s="4">
        <v>586</v>
      </c>
      <c r="S13" s="4">
        <v>630</v>
      </c>
      <c r="T13" s="4">
        <v>741</v>
      </c>
      <c r="U13" s="4">
        <v>863</v>
      </c>
      <c r="V13" s="4">
        <v>804</v>
      </c>
      <c r="W13" s="4">
        <v>842</v>
      </c>
      <c r="X13" s="4">
        <v>778</v>
      </c>
      <c r="Y13" s="4">
        <v>787</v>
      </c>
      <c r="Z13" s="4">
        <v>850</v>
      </c>
      <c r="AA13" s="4">
        <v>850</v>
      </c>
      <c r="AB13" s="15">
        <f>'Core crown expenses'!AB13+'Unallocated adjustment'!C14</f>
        <v>904.97500000000002</v>
      </c>
      <c r="AC13" s="15">
        <f>'Core crown expenses'!AC13+'Unallocated adjustment'!D14</f>
        <v>993.99</v>
      </c>
      <c r="AD13" s="15">
        <f>'Core crown expenses'!AD13+'Unallocated adjustment'!E14</f>
        <v>985.625</v>
      </c>
      <c r="AE13" s="15">
        <f>'Core crown expenses'!AE13+'Unallocated adjustment'!F14</f>
        <v>1016.96</v>
      </c>
      <c r="AF13" s="15">
        <f>'Core crown expenses'!AF13+'Unallocated adjustment'!G14</f>
        <v>1034.27</v>
      </c>
      <c r="AG13" s="3"/>
      <c r="AH13" s="59"/>
    </row>
    <row r="14" spans="1:35">
      <c r="A14" s="12" t="s">
        <v>12</v>
      </c>
      <c r="B14" s="4">
        <v>372</v>
      </c>
      <c r="C14" s="4">
        <v>299</v>
      </c>
      <c r="D14" s="4">
        <v>309</v>
      </c>
      <c r="E14" s="4">
        <v>304</v>
      </c>
      <c r="F14" s="4">
        <v>351</v>
      </c>
      <c r="G14" s="4">
        <v>423</v>
      </c>
      <c r="H14" s="4">
        <v>334</v>
      </c>
      <c r="I14" s="4">
        <v>265</v>
      </c>
      <c r="J14" s="4">
        <v>279</v>
      </c>
      <c r="K14" s="4">
        <v>304</v>
      </c>
      <c r="L14" s="4">
        <v>355</v>
      </c>
      <c r="M14" s="4">
        <v>368</v>
      </c>
      <c r="N14" s="4">
        <v>394</v>
      </c>
      <c r="O14" s="4">
        <v>467</v>
      </c>
      <c r="P14" s="4">
        <v>438</v>
      </c>
      <c r="Q14" s="4">
        <v>541</v>
      </c>
      <c r="R14" s="4">
        <v>534</v>
      </c>
      <c r="S14" s="4">
        <v>507</v>
      </c>
      <c r="T14" s="4">
        <v>706</v>
      </c>
      <c r="U14" s="4">
        <v>648</v>
      </c>
      <c r="V14" s="4">
        <v>659</v>
      </c>
      <c r="W14" s="4">
        <v>676</v>
      </c>
      <c r="X14" s="4">
        <v>667</v>
      </c>
      <c r="Y14" s="4">
        <v>749</v>
      </c>
      <c r="Z14" s="4">
        <v>644</v>
      </c>
      <c r="AA14" s="4">
        <v>807</v>
      </c>
      <c r="AB14" s="15">
        <f>'Core crown expenses'!AB14+'Unallocated adjustment'!C15</f>
        <v>1082.6500000000001</v>
      </c>
      <c r="AC14" s="15">
        <f>'Core crown expenses'!AC14+'Unallocated adjustment'!D15</f>
        <v>1034.6600000000001</v>
      </c>
      <c r="AD14" s="15">
        <f>'Core crown expenses'!AD14+'Unallocated adjustment'!E15</f>
        <v>899.75</v>
      </c>
      <c r="AE14" s="15">
        <f>'Core crown expenses'!AE14+'Unallocated adjustment'!F15</f>
        <v>744.64</v>
      </c>
      <c r="AF14" s="15">
        <f>'Core crown expenses'!AF14+'Unallocated adjustment'!G15</f>
        <v>807.18000000000006</v>
      </c>
      <c r="AG14" s="3"/>
      <c r="AH14" s="59"/>
    </row>
    <row r="15" spans="1:35">
      <c r="A15" s="12" t="s">
        <v>13</v>
      </c>
      <c r="B15" s="4">
        <v>260</v>
      </c>
      <c r="C15" s="4">
        <v>39</v>
      </c>
      <c r="D15" s="4">
        <v>46</v>
      </c>
      <c r="E15" s="4">
        <v>40</v>
      </c>
      <c r="F15" s="4">
        <v>47</v>
      </c>
      <c r="G15" s="4">
        <v>29</v>
      </c>
      <c r="H15" s="4">
        <v>41</v>
      </c>
      <c r="I15" s="4">
        <v>68</v>
      </c>
      <c r="J15" s="4">
        <v>50</v>
      </c>
      <c r="K15" s="4">
        <v>93</v>
      </c>
      <c r="L15" s="4">
        <v>102</v>
      </c>
      <c r="M15" s="4">
        <v>139</v>
      </c>
      <c r="N15" s="4">
        <v>163</v>
      </c>
      <c r="O15" s="4">
        <v>202</v>
      </c>
      <c r="P15" s="4">
        <v>255</v>
      </c>
      <c r="Q15" s="4">
        <v>260</v>
      </c>
      <c r="R15" s="4">
        <v>297</v>
      </c>
      <c r="S15" s="4">
        <v>339</v>
      </c>
      <c r="T15" s="4">
        <v>943</v>
      </c>
      <c r="U15" s="4">
        <v>46</v>
      </c>
      <c r="V15" s="4">
        <v>283</v>
      </c>
      <c r="W15" s="4">
        <v>347</v>
      </c>
      <c r="X15" s="4">
        <v>320</v>
      </c>
      <c r="Y15" s="4">
        <v>558</v>
      </c>
      <c r="Z15" s="4">
        <v>539</v>
      </c>
      <c r="AA15" s="4">
        <v>552</v>
      </c>
      <c r="AB15" s="15">
        <f>'Core crown expenses'!AB15+'Unallocated adjustment'!C16</f>
        <v>702.97500000000002</v>
      </c>
      <c r="AC15" s="15">
        <f>'Core crown expenses'!AC15+'Unallocated adjustment'!D16</f>
        <v>894.99</v>
      </c>
      <c r="AD15" s="15">
        <f>'Core crown expenses'!AD15+'Unallocated adjustment'!E16</f>
        <v>1452.625</v>
      </c>
      <c r="AE15" s="15">
        <f>'Core crown expenses'!AE15+'Unallocated adjustment'!F16</f>
        <v>1560.96</v>
      </c>
      <c r="AF15" s="15">
        <f>'Core crown expenses'!AF15+'Unallocated adjustment'!G16</f>
        <v>1467.27</v>
      </c>
      <c r="AG15" s="3"/>
      <c r="AH15" s="59"/>
    </row>
    <row r="16" spans="1:35">
      <c r="A16" s="12" t="s">
        <v>14</v>
      </c>
      <c r="B16" s="4"/>
      <c r="C16" s="4"/>
      <c r="D16" s="4"/>
      <c r="E16" s="4"/>
      <c r="F16" s="4"/>
      <c r="G16" s="4"/>
      <c r="H16" s="4"/>
      <c r="I16" s="4"/>
      <c r="J16" s="4"/>
      <c r="K16" s="4"/>
      <c r="L16" s="4"/>
      <c r="M16" s="4"/>
      <c r="N16" s="4"/>
      <c r="O16" s="4"/>
      <c r="P16" s="4"/>
      <c r="Q16" s="4">
        <v>546</v>
      </c>
      <c r="R16" s="4">
        <v>416</v>
      </c>
      <c r="S16" s="4">
        <v>651</v>
      </c>
      <c r="T16" s="4">
        <v>1225</v>
      </c>
      <c r="U16" s="4">
        <v>769</v>
      </c>
      <c r="V16" s="4">
        <v>530</v>
      </c>
      <c r="W16" s="4">
        <v>533</v>
      </c>
      <c r="X16" s="4">
        <v>723</v>
      </c>
      <c r="Y16" s="4">
        <v>587</v>
      </c>
      <c r="Z16" s="4">
        <v>871</v>
      </c>
      <c r="AA16" s="4">
        <v>1238</v>
      </c>
      <c r="AB16" s="15">
        <f>'Core crown expenses'!AB16+'Unallocated adjustment'!C18</f>
        <v>1125</v>
      </c>
      <c r="AC16" s="15">
        <f>'Core crown expenses'!AC16+'Unallocated adjustment'!D18</f>
        <v>1281</v>
      </c>
      <c r="AD16" s="15">
        <f>'Core crown expenses'!AD16+'Unallocated adjustment'!E18</f>
        <v>1255</v>
      </c>
      <c r="AE16" s="15">
        <f>'Core crown expenses'!AE16+'Unallocated adjustment'!F18</f>
        <v>1478</v>
      </c>
      <c r="AF16" s="15">
        <f>'Core crown expenses'!AF16+'Unallocated adjustment'!G18</f>
        <v>1448</v>
      </c>
      <c r="AG16" s="3"/>
    </row>
    <row r="17" spans="1:33">
      <c r="A17" s="12" t="s">
        <v>15</v>
      </c>
      <c r="B17" s="4">
        <v>0</v>
      </c>
      <c r="C17" s="4"/>
      <c r="D17" s="4"/>
      <c r="E17" s="4"/>
      <c r="F17" s="4"/>
      <c r="G17" s="4">
        <v>494</v>
      </c>
      <c r="H17" s="4">
        <v>1132</v>
      </c>
      <c r="I17" s="4">
        <v>478</v>
      </c>
      <c r="J17" s="4">
        <v>1112</v>
      </c>
      <c r="K17" s="4">
        <v>1409</v>
      </c>
      <c r="L17" s="4">
        <v>541</v>
      </c>
      <c r="M17" s="4">
        <v>591</v>
      </c>
      <c r="N17" s="4">
        <v>718</v>
      </c>
      <c r="O17" s="4">
        <v>761</v>
      </c>
      <c r="P17" s="4">
        <v>645</v>
      </c>
      <c r="Q17" s="4">
        <v>690</v>
      </c>
      <c r="R17" s="4">
        <v>655</v>
      </c>
      <c r="S17" s="4">
        <v>328</v>
      </c>
      <c r="T17" s="4">
        <v>305</v>
      </c>
      <c r="U17" s="4">
        <v>192</v>
      </c>
      <c r="V17" s="4">
        <v>278</v>
      </c>
      <c r="W17" s="4">
        <v>282</v>
      </c>
      <c r="X17" s="4">
        <v>358</v>
      </c>
      <c r="Y17" s="4">
        <v>271</v>
      </c>
      <c r="Z17" s="4">
        <v>217</v>
      </c>
      <c r="AA17" s="4">
        <v>150</v>
      </c>
      <c r="AB17" s="15">
        <f>'Core crown expenses'!AB17+'Unallocated adjustment'!C19</f>
        <v>159</v>
      </c>
      <c r="AC17" s="15">
        <f>'Core crown expenses'!AC17+'Unallocated adjustment'!D19</f>
        <v>164</v>
      </c>
      <c r="AD17" s="15">
        <f>'Core crown expenses'!AD17+'Unallocated adjustment'!E19</f>
        <v>146</v>
      </c>
      <c r="AE17" s="15">
        <f>'Core crown expenses'!AE17+'Unallocated adjustment'!F19</f>
        <v>150</v>
      </c>
      <c r="AF17" s="15">
        <f>'Core crown expenses'!AF17+'Unallocated adjustment'!G19</f>
        <v>167</v>
      </c>
      <c r="AG17" s="3"/>
    </row>
    <row r="18" spans="1:33">
      <c r="A18" s="12" t="s">
        <v>16</v>
      </c>
      <c r="B18" s="4">
        <v>236</v>
      </c>
      <c r="C18" s="4">
        <v>14</v>
      </c>
      <c r="D18" s="4">
        <v>181</v>
      </c>
      <c r="E18" s="4">
        <v>48</v>
      </c>
      <c r="F18" s="4">
        <v>68</v>
      </c>
      <c r="G18" s="4">
        <v>167</v>
      </c>
      <c r="H18" s="4">
        <v>34</v>
      </c>
      <c r="I18" s="4">
        <v>45</v>
      </c>
      <c r="J18" s="4">
        <v>75</v>
      </c>
      <c r="K18" s="4">
        <v>110</v>
      </c>
      <c r="L18" s="4">
        <v>75</v>
      </c>
      <c r="M18" s="4">
        <v>52</v>
      </c>
      <c r="N18" s="4">
        <v>32</v>
      </c>
      <c r="O18" s="4">
        <v>49</v>
      </c>
      <c r="P18" s="4">
        <v>68</v>
      </c>
      <c r="Q18" s="4">
        <v>254</v>
      </c>
      <c r="R18" s="4">
        <v>118</v>
      </c>
      <c r="S18" s="4">
        <v>80</v>
      </c>
      <c r="T18" s="4">
        <v>479</v>
      </c>
      <c r="U18" s="4">
        <v>425</v>
      </c>
      <c r="V18" s="4">
        <v>603</v>
      </c>
      <c r="W18" s="4">
        <v>579</v>
      </c>
      <c r="X18" s="4">
        <v>145</v>
      </c>
      <c r="Y18" s="4">
        <v>461</v>
      </c>
      <c r="Z18" s="4">
        <v>181</v>
      </c>
      <c r="AA18" s="4">
        <v>299</v>
      </c>
      <c r="AB18" s="64">
        <f>'Core crown expenses'!AB18</f>
        <v>114</v>
      </c>
      <c r="AC18" s="64">
        <f>'Core crown expenses'!AC18</f>
        <v>341</v>
      </c>
      <c r="AD18" s="64">
        <f>'Core crown expenses'!AD18</f>
        <v>412</v>
      </c>
      <c r="AE18" s="64">
        <f>'Core crown expenses'!AE18</f>
        <v>412</v>
      </c>
      <c r="AF18" s="64">
        <f>'Core crown expenses'!AF18</f>
        <v>412</v>
      </c>
      <c r="AG18" s="3"/>
    </row>
    <row r="19" spans="1:33">
      <c r="A19" s="12" t="s">
        <v>17</v>
      </c>
      <c r="B19" s="4">
        <v>3961</v>
      </c>
      <c r="C19" s="4">
        <v>3788</v>
      </c>
      <c r="D19" s="4">
        <v>3757</v>
      </c>
      <c r="E19" s="4">
        <v>3703</v>
      </c>
      <c r="F19" s="4">
        <v>3072</v>
      </c>
      <c r="G19" s="4">
        <v>2804</v>
      </c>
      <c r="H19" s="4">
        <v>2516</v>
      </c>
      <c r="I19" s="4">
        <v>2373</v>
      </c>
      <c r="J19" s="4">
        <v>2304</v>
      </c>
      <c r="K19" s="4">
        <v>2118</v>
      </c>
      <c r="L19" s="4">
        <v>2360</v>
      </c>
      <c r="M19" s="4">
        <v>2252</v>
      </c>
      <c r="N19" s="4">
        <v>2274</v>
      </c>
      <c r="O19" s="4">
        <v>2356</v>
      </c>
      <c r="P19" s="4">
        <v>2329</v>
      </c>
      <c r="Q19" s="4">
        <v>2460</v>
      </c>
      <c r="R19" s="4">
        <v>2429</v>
      </c>
      <c r="S19" s="4">
        <v>2311</v>
      </c>
      <c r="T19" s="4">
        <v>3066</v>
      </c>
      <c r="U19" s="4">
        <v>3511</v>
      </c>
      <c r="V19" s="4">
        <v>3619</v>
      </c>
      <c r="W19" s="4">
        <v>3620</v>
      </c>
      <c r="X19" s="4">
        <v>3783</v>
      </c>
      <c r="Y19" s="4">
        <v>3590</v>
      </c>
      <c r="Z19" s="4">
        <v>3534</v>
      </c>
      <c r="AA19" s="4">
        <v>3497</v>
      </c>
      <c r="AB19" s="15">
        <f>'Core crown expenses'!AB19+'Unallocated adjustment'!C24</f>
        <v>2634</v>
      </c>
      <c r="AC19" s="15">
        <f>'Core crown expenses'!AC19+'Unallocated adjustment'!D24</f>
        <v>1779</v>
      </c>
      <c r="AD19" s="15">
        <f>'Core crown expenses'!AD19+'Unallocated adjustment'!E24</f>
        <v>2674</v>
      </c>
      <c r="AE19" s="15">
        <f>'Core crown expenses'!AE19+'Unallocated adjustment'!F24</f>
        <v>2541</v>
      </c>
      <c r="AF19" s="15">
        <f>'Core crown expenses'!AF19+'Unallocated adjustment'!G24</f>
        <v>2662</v>
      </c>
      <c r="AG19" s="3"/>
    </row>
    <row r="20" spans="1:33">
      <c r="A20" s="12"/>
      <c r="Q20" s="4"/>
      <c r="R20" s="4"/>
      <c r="S20" s="4"/>
      <c r="T20" s="4"/>
      <c r="U20" s="4"/>
      <c r="V20" s="4"/>
      <c r="W20" s="4"/>
      <c r="X20" s="4"/>
      <c r="Y20" s="4"/>
      <c r="Z20" s="4"/>
      <c r="AA20" s="4"/>
      <c r="AB20" s="15"/>
      <c r="AC20" s="15"/>
      <c r="AD20" s="15"/>
      <c r="AE20" s="15"/>
      <c r="AF20" s="15"/>
      <c r="AG20" s="3"/>
    </row>
    <row r="21" spans="1:33">
      <c r="A21" s="15"/>
      <c r="Q21" s="6"/>
      <c r="R21" s="6"/>
      <c r="S21" s="6"/>
      <c r="T21" s="6"/>
      <c r="U21" s="6"/>
      <c r="V21" s="6"/>
      <c r="W21" s="6"/>
      <c r="X21" s="6"/>
      <c r="Y21" s="6"/>
      <c r="Z21" s="6"/>
      <c r="AA21" s="6"/>
      <c r="AB21" s="15"/>
      <c r="AC21" s="15"/>
      <c r="AD21" s="15"/>
      <c r="AE21" s="15"/>
      <c r="AF21" s="15"/>
      <c r="AG21" s="3"/>
    </row>
    <row r="22" spans="1:33" s="92" customFormat="1">
      <c r="A22" s="93" t="s">
        <v>20</v>
      </c>
      <c r="B22" s="94">
        <f>SUM(B5:B19)</f>
        <v>31133</v>
      </c>
      <c r="C22" s="94">
        <f t="shared" ref="C22:V22" si="1">SUM(C5:C19)</f>
        <v>30537</v>
      </c>
      <c r="D22" s="94">
        <f t="shared" si="1"/>
        <v>30951</v>
      </c>
      <c r="E22" s="94">
        <f t="shared" si="1"/>
        <v>32326</v>
      </c>
      <c r="F22" s="94">
        <f t="shared" si="1"/>
        <v>32941</v>
      </c>
      <c r="G22" s="94">
        <f t="shared" si="1"/>
        <v>34198</v>
      </c>
      <c r="H22" s="94">
        <f t="shared" si="1"/>
        <v>35872</v>
      </c>
      <c r="I22" s="94">
        <f t="shared" si="1"/>
        <v>36233</v>
      </c>
      <c r="J22" s="94">
        <f t="shared" si="1"/>
        <v>36746</v>
      </c>
      <c r="K22" s="83">
        <f t="shared" si="1"/>
        <v>37895</v>
      </c>
      <c r="L22" s="83">
        <f t="shared" si="1"/>
        <v>39897</v>
      </c>
      <c r="M22" s="83">
        <f t="shared" si="1"/>
        <v>41882</v>
      </c>
      <c r="N22" s="83">
        <f t="shared" si="1"/>
        <v>44895</v>
      </c>
      <c r="O22" s="83">
        <f t="shared" si="1"/>
        <v>49320</v>
      </c>
      <c r="P22" s="83">
        <f t="shared" si="1"/>
        <v>54003</v>
      </c>
      <c r="Q22" s="83">
        <f t="shared" si="1"/>
        <v>56997</v>
      </c>
      <c r="R22" s="94">
        <f t="shared" si="1"/>
        <v>64002</v>
      </c>
      <c r="S22" s="94">
        <f t="shared" si="1"/>
        <v>64013</v>
      </c>
      <c r="T22" s="94">
        <f t="shared" si="1"/>
        <v>70450</v>
      </c>
      <c r="U22" s="94">
        <f t="shared" si="1"/>
        <v>69168</v>
      </c>
      <c r="V22" s="94">
        <f t="shared" si="1"/>
        <v>70306</v>
      </c>
      <c r="W22" s="94">
        <v>71174</v>
      </c>
      <c r="X22" s="94">
        <v>72363</v>
      </c>
      <c r="Y22" s="94">
        <v>73929</v>
      </c>
      <c r="Z22" s="94">
        <v>76339</v>
      </c>
      <c r="AA22" s="94">
        <v>80576</v>
      </c>
      <c r="AB22" s="86">
        <f>SUM(AB5:AB19)</f>
        <v>86500.000000000015</v>
      </c>
      <c r="AC22" s="86">
        <f t="shared" ref="AC22:AF22" si="2">SUM(AC5:AC19)</f>
        <v>91862.000000000029</v>
      </c>
      <c r="AD22" s="86">
        <f t="shared" si="2"/>
        <v>98391</v>
      </c>
      <c r="AE22" s="86">
        <f t="shared" si="2"/>
        <v>101186</v>
      </c>
      <c r="AF22" s="86">
        <f t="shared" si="2"/>
        <v>105233</v>
      </c>
      <c r="AG22" s="3"/>
    </row>
    <row r="23" spans="1:33">
      <c r="A23" s="15"/>
      <c r="K23" s="5"/>
      <c r="L23" s="5"/>
      <c r="M23" s="5"/>
      <c r="N23" s="5"/>
      <c r="O23" s="5"/>
      <c r="P23" s="5"/>
      <c r="Q23" s="5"/>
      <c r="R23" s="5"/>
      <c r="S23" s="5"/>
      <c r="T23" s="5"/>
      <c r="U23" s="5"/>
      <c r="V23" s="5"/>
      <c r="W23" s="5"/>
      <c r="X23" s="7"/>
      <c r="Y23" s="7"/>
      <c r="Z23" s="7"/>
      <c r="AA23" s="7"/>
      <c r="AB23" s="7"/>
      <c r="AC23" s="7"/>
      <c r="AD23" s="7"/>
      <c r="AE23" s="5"/>
      <c r="AG23" s="5"/>
    </row>
    <row r="24" spans="1:33">
      <c r="A24" s="9" t="s">
        <v>117</v>
      </c>
      <c r="Q24" s="24"/>
      <c r="R24" s="24"/>
      <c r="S24" s="24"/>
      <c r="T24" s="24"/>
      <c r="U24" s="24"/>
      <c r="V24" s="24"/>
      <c r="W24" s="32">
        <f>W22/Reference!X29</f>
        <v>0.30395715713321775</v>
      </c>
      <c r="X24" s="32">
        <f>X22/Reference!Y29</f>
        <v>0.30077184932104695</v>
      </c>
      <c r="Y24" s="32">
        <f>Y22/Reference!Z29</f>
        <v>0.29364871306005719</v>
      </c>
      <c r="Z24" s="32">
        <f>Z22/Reference!AA29</f>
        <v>0.27986992513729719</v>
      </c>
      <c r="AA24" s="32">
        <f>AA22/Reference!AB29</f>
        <v>0.28006464955423088</v>
      </c>
      <c r="AB24" s="32">
        <f>AB22/Reference!AC29</f>
        <v>0.28817195703739246</v>
      </c>
      <c r="AC24" s="32">
        <f>AC22/Reference!AD29</f>
        <v>0.28994372323065909</v>
      </c>
      <c r="AD24" s="32">
        <f>AD22/Reference!AE29</f>
        <v>0.29536380501804166</v>
      </c>
      <c r="AE24" s="32">
        <f>AE22/Reference!AF29</f>
        <v>0.29015071572765644</v>
      </c>
      <c r="AF24" s="32">
        <f>AF22/Reference!AG29</f>
        <v>0.28887388240590522</v>
      </c>
    </row>
    <row r="25" spans="1:33">
      <c r="Q25" s="24"/>
      <c r="R25" s="24"/>
      <c r="S25" s="24"/>
      <c r="T25" s="24"/>
      <c r="U25" s="24"/>
      <c r="V25" s="24"/>
      <c r="W25" s="24"/>
      <c r="X25" s="24"/>
      <c r="Y25" s="24"/>
    </row>
    <row r="26" spans="1:33">
      <c r="Q26" s="24"/>
      <c r="R26" s="24"/>
      <c r="S26" s="24"/>
      <c r="T26" s="24"/>
      <c r="U26" s="24"/>
      <c r="V26" s="24"/>
      <c r="W26" s="24"/>
      <c r="X26" s="24"/>
      <c r="Y26" s="24"/>
    </row>
    <row r="27" spans="1:33">
      <c r="M27" s="24"/>
      <c r="N27" s="24"/>
      <c r="O27" s="24"/>
      <c r="P27" s="24"/>
      <c r="Q27" s="24"/>
      <c r="R27" s="24"/>
      <c r="S27" s="24"/>
      <c r="T27" s="24"/>
      <c r="U27" s="24"/>
      <c r="V27" s="24"/>
      <c r="W27" s="24"/>
      <c r="X27" s="24"/>
      <c r="Y27" s="24"/>
    </row>
    <row r="28" spans="1:33">
      <c r="A28" s="9" t="s">
        <v>23</v>
      </c>
      <c r="M28" s="24"/>
      <c r="N28" s="24"/>
      <c r="O28" s="24"/>
      <c r="P28" s="24"/>
      <c r="Q28" s="24"/>
      <c r="R28" s="24"/>
      <c r="S28" s="24"/>
      <c r="T28" s="24"/>
      <c r="U28" s="24"/>
      <c r="V28" s="24"/>
      <c r="W28" s="24"/>
      <c r="X28" s="24"/>
      <c r="Y28" s="24"/>
    </row>
    <row r="29" spans="1:33">
      <c r="A29" s="9" t="s">
        <v>24</v>
      </c>
    </row>
    <row r="30" spans="1:33">
      <c r="A30" s="16" t="s">
        <v>25</v>
      </c>
      <c r="Q30" s="24"/>
    </row>
    <row r="31" spans="1:33">
      <c r="A31" s="9" t="s">
        <v>26</v>
      </c>
      <c r="V31" s="24"/>
    </row>
    <row r="32" spans="1:33">
      <c r="A32" s="9" t="s">
        <v>27</v>
      </c>
      <c r="N32" s="24"/>
      <c r="O32" s="24"/>
      <c r="P32" s="24"/>
      <c r="V32" s="24"/>
    </row>
    <row r="33" spans="1:32">
      <c r="A33" s="9" t="s">
        <v>28</v>
      </c>
    </row>
    <row r="34" spans="1:32">
      <c r="A34" s="16" t="s">
        <v>29</v>
      </c>
      <c r="N34" s="24"/>
      <c r="O34" s="24"/>
      <c r="P34" s="24"/>
    </row>
    <row r="35" spans="1:32">
      <c r="A35" s="9" t="s">
        <v>30</v>
      </c>
      <c r="N35" s="24"/>
      <c r="O35" s="24"/>
      <c r="P35" s="24"/>
    </row>
    <row r="36" spans="1:32">
      <c r="N36" s="24"/>
      <c r="O36" s="24"/>
      <c r="P36" s="24"/>
      <c r="T36" s="16"/>
      <c r="U36" s="16"/>
      <c r="V36" s="16"/>
      <c r="W36" s="16"/>
      <c r="X36" s="16"/>
      <c r="Y36" s="16"/>
      <c r="Z36" s="16"/>
      <c r="AA36" s="16"/>
      <c r="AB36" s="16"/>
      <c r="AC36" s="16"/>
      <c r="AD36" s="16"/>
      <c r="AE36" s="16"/>
      <c r="AF36" s="16"/>
    </row>
    <row r="37" spans="1:32">
      <c r="N37" s="24"/>
      <c r="O37" s="24"/>
      <c r="P37" s="24"/>
      <c r="T37" s="16"/>
      <c r="U37" s="16"/>
      <c r="V37" s="16"/>
      <c r="W37" s="16"/>
      <c r="X37" s="16"/>
      <c r="Y37" s="16"/>
      <c r="Z37" s="16"/>
      <c r="AA37" s="16"/>
      <c r="AB37" s="16"/>
      <c r="AC37" s="16"/>
      <c r="AD37" s="16"/>
      <c r="AE37" s="16"/>
      <c r="AF37" s="16"/>
    </row>
    <row r="38" spans="1:32">
      <c r="N38" s="24"/>
      <c r="O38" s="24"/>
      <c r="P38" s="24"/>
      <c r="T38" s="16"/>
      <c r="U38" s="16"/>
      <c r="V38" s="16"/>
      <c r="W38" s="16"/>
      <c r="X38" s="16"/>
      <c r="Y38" s="16"/>
      <c r="Z38" s="16"/>
      <c r="AA38" s="16"/>
      <c r="AB38" s="16"/>
      <c r="AC38" s="16"/>
      <c r="AD38" s="16"/>
      <c r="AE38" s="16"/>
      <c r="AF38" s="16"/>
    </row>
    <row r="39" spans="1:32">
      <c r="T39" s="16"/>
      <c r="U39" s="16"/>
      <c r="V39" s="16"/>
      <c r="W39" s="16"/>
      <c r="X39" s="16"/>
      <c r="Y39" s="16"/>
      <c r="Z39" s="16"/>
      <c r="AA39" s="16"/>
      <c r="AB39" s="16"/>
      <c r="AC39" s="16"/>
      <c r="AD39" s="16"/>
      <c r="AE39" s="16"/>
      <c r="AF39" s="16"/>
    </row>
    <row r="40" spans="1:32">
      <c r="T40" s="16"/>
      <c r="U40" s="16"/>
      <c r="V40" s="16"/>
      <c r="W40" s="16"/>
      <c r="X40" s="16"/>
      <c r="Y40" s="16"/>
      <c r="Z40" s="16"/>
      <c r="AA40" s="16"/>
      <c r="AB40" s="16"/>
      <c r="AC40" s="16"/>
      <c r="AD40" s="16"/>
      <c r="AE40" s="16"/>
      <c r="AF40" s="16"/>
    </row>
    <row r="41" spans="1:32" ht="15.75">
      <c r="A41" s="43"/>
      <c r="T41" s="16"/>
      <c r="U41" s="16"/>
      <c r="V41" s="16"/>
      <c r="W41" s="54"/>
      <c r="X41" s="54"/>
      <c r="Y41" s="54"/>
      <c r="Z41" s="54"/>
      <c r="AA41" s="54"/>
      <c r="AB41" s="54"/>
      <c r="AC41" s="54"/>
      <c r="AD41" s="54"/>
      <c r="AE41" s="54"/>
      <c r="AF41" s="55"/>
    </row>
    <row r="42" spans="1:32" ht="15.75">
      <c r="A42" s="44"/>
      <c r="T42" s="16"/>
      <c r="U42" s="16"/>
      <c r="V42" s="16"/>
      <c r="W42" s="54"/>
      <c r="X42" s="54"/>
      <c r="Y42" s="54"/>
      <c r="Z42" s="54"/>
      <c r="AA42" s="54"/>
      <c r="AB42" s="54"/>
      <c r="AC42" s="54"/>
      <c r="AD42" s="54"/>
      <c r="AE42" s="54"/>
      <c r="AF42" s="55"/>
    </row>
    <row r="43" spans="1:32" ht="15.75">
      <c r="A43" s="43"/>
      <c r="T43" s="16"/>
      <c r="U43" s="16"/>
      <c r="V43" s="16"/>
      <c r="W43" s="54"/>
      <c r="X43" s="54"/>
      <c r="Y43" s="54"/>
      <c r="Z43" s="54"/>
      <c r="AA43" s="54"/>
      <c r="AB43" s="54"/>
      <c r="AC43" s="54"/>
      <c r="AD43" s="54"/>
      <c r="AE43" s="54"/>
      <c r="AF43" s="55"/>
    </row>
    <row r="44" spans="1:32" ht="15.75">
      <c r="A44" s="43"/>
      <c r="T44" s="16"/>
      <c r="U44" s="16"/>
      <c r="V44" s="16"/>
      <c r="W44" s="54"/>
      <c r="X44" s="54"/>
      <c r="Y44" s="54"/>
      <c r="Z44" s="54"/>
      <c r="AA44" s="54"/>
      <c r="AB44" s="54"/>
      <c r="AC44" s="54"/>
      <c r="AD44" s="54"/>
      <c r="AE44" s="54"/>
      <c r="AF44" s="55"/>
    </row>
    <row r="45" spans="1:32" ht="15.75">
      <c r="A45" s="43"/>
      <c r="T45" s="16"/>
      <c r="U45" s="16"/>
      <c r="V45" s="16"/>
      <c r="W45" s="54"/>
      <c r="X45" s="54"/>
      <c r="Y45" s="54"/>
      <c r="Z45" s="54"/>
      <c r="AA45" s="54"/>
      <c r="AB45" s="54"/>
      <c r="AC45" s="54"/>
      <c r="AD45" s="54"/>
      <c r="AE45" s="54"/>
      <c r="AF45" s="55"/>
    </row>
    <row r="46" spans="1:32">
      <c r="T46" s="16"/>
      <c r="U46" s="16"/>
      <c r="V46" s="16"/>
      <c r="W46" s="16"/>
      <c r="X46" s="16"/>
      <c r="Y46" s="16"/>
      <c r="Z46" s="16"/>
      <c r="AA46" s="42"/>
      <c r="AB46" s="42"/>
      <c r="AC46" s="42"/>
      <c r="AD46" s="42"/>
      <c r="AE46" s="42"/>
      <c r="AF46" s="42"/>
    </row>
    <row r="47" spans="1:32" ht="15.75">
      <c r="A47" s="45"/>
      <c r="T47" s="16"/>
      <c r="U47" s="16"/>
      <c r="V47" s="16"/>
      <c r="W47" s="54"/>
      <c r="X47" s="54"/>
      <c r="Y47" s="54"/>
      <c r="Z47" s="54"/>
      <c r="AA47" s="54"/>
      <c r="AB47" s="54"/>
      <c r="AC47" s="54"/>
      <c r="AD47" s="54"/>
      <c r="AE47" s="54"/>
      <c r="AF47" s="55"/>
    </row>
    <row r="48" spans="1:32" ht="15.75">
      <c r="A48" s="45"/>
      <c r="T48" s="16"/>
      <c r="U48" s="16"/>
      <c r="V48" s="16"/>
      <c r="W48" s="54"/>
      <c r="X48" s="54"/>
      <c r="Y48" s="54"/>
      <c r="Z48" s="54"/>
      <c r="AA48" s="54"/>
      <c r="AB48" s="54"/>
      <c r="AC48" s="54"/>
      <c r="AD48" s="54"/>
      <c r="AE48" s="54"/>
      <c r="AF48" s="55"/>
    </row>
    <row r="49" spans="1:32" ht="15.75">
      <c r="A49" s="45"/>
      <c r="T49" s="16"/>
      <c r="U49" s="16"/>
      <c r="V49" s="16"/>
      <c r="W49" s="54"/>
      <c r="X49" s="54"/>
      <c r="Y49" s="54"/>
      <c r="Z49" s="54"/>
      <c r="AA49" s="54"/>
      <c r="AB49" s="54"/>
      <c r="AC49" s="54"/>
      <c r="AD49" s="54"/>
      <c r="AE49" s="54"/>
      <c r="AF49" s="55"/>
    </row>
    <row r="50" spans="1:32" ht="15.75">
      <c r="T50" s="16"/>
      <c r="U50" s="16"/>
      <c r="V50" s="16"/>
      <c r="W50" s="56"/>
      <c r="X50" s="56"/>
      <c r="Y50" s="56"/>
      <c r="Z50" s="56"/>
      <c r="AA50" s="56"/>
      <c r="AB50" s="56"/>
      <c r="AC50" s="56"/>
      <c r="AD50" s="56"/>
      <c r="AE50" s="56"/>
      <c r="AF50" s="55"/>
    </row>
    <row r="51" spans="1:32" ht="16.5" thickBot="1">
      <c r="T51" s="16"/>
      <c r="U51" s="16"/>
      <c r="V51" s="16"/>
      <c r="W51" s="53"/>
      <c r="X51" s="53"/>
      <c r="Y51" s="53"/>
      <c r="Z51" s="53"/>
      <c r="AA51" s="53"/>
      <c r="AB51" s="53"/>
      <c r="AC51" s="53"/>
      <c r="AD51" s="53"/>
      <c r="AE51" s="53"/>
      <c r="AF51" s="53"/>
    </row>
    <row r="52" spans="1:32">
      <c r="T52" s="16"/>
      <c r="U52" s="16"/>
      <c r="V52" s="16"/>
      <c r="W52" s="16"/>
      <c r="X52" s="16"/>
      <c r="Y52" s="16"/>
      <c r="Z52" s="16"/>
      <c r="AA52" s="42"/>
      <c r="AB52" s="42"/>
      <c r="AC52" s="42"/>
      <c r="AD52" s="42"/>
      <c r="AE52" s="42"/>
      <c r="AF52" s="16"/>
    </row>
    <row r="53" spans="1:32">
      <c r="T53" s="16"/>
      <c r="U53" s="16"/>
      <c r="V53" s="16"/>
      <c r="W53" s="16"/>
      <c r="X53" s="16"/>
      <c r="Y53" s="16"/>
      <c r="Z53" s="16"/>
      <c r="AA53" s="42"/>
      <c r="AB53" s="42"/>
      <c r="AC53" s="42"/>
      <c r="AD53" s="42"/>
      <c r="AE53" s="42"/>
      <c r="AF53" s="16"/>
    </row>
    <row r="54" spans="1:32">
      <c r="T54" s="16"/>
      <c r="U54" s="16"/>
      <c r="V54" s="16"/>
      <c r="W54" s="16"/>
      <c r="X54" s="16"/>
      <c r="Y54" s="16"/>
      <c r="Z54" s="16"/>
      <c r="AA54" s="42"/>
      <c r="AB54" s="42"/>
      <c r="AC54" s="42"/>
      <c r="AD54" s="42"/>
      <c r="AE54" s="42"/>
      <c r="AF54" s="16"/>
    </row>
    <row r="55" spans="1:32">
      <c r="T55" s="16"/>
      <c r="U55" s="16"/>
      <c r="AF55" s="16"/>
    </row>
    <row r="56" spans="1:32">
      <c r="T56" s="16"/>
      <c r="U56" s="16"/>
      <c r="AF56" s="16"/>
    </row>
    <row r="57" spans="1:32">
      <c r="T57" s="16"/>
      <c r="U57" s="16"/>
      <c r="AF57" s="16"/>
    </row>
    <row r="58" spans="1:32">
      <c r="T58" s="16"/>
      <c r="U58" s="16"/>
      <c r="AF58" s="16"/>
    </row>
    <row r="59" spans="1:32">
      <c r="T59" s="16"/>
      <c r="U59" s="16"/>
      <c r="AF59" s="16"/>
    </row>
    <row r="60" spans="1:32">
      <c r="T60" s="16"/>
      <c r="U60" s="16"/>
      <c r="V60" s="16"/>
      <c r="W60" s="16"/>
      <c r="X60" s="16"/>
      <c r="Y60" s="16"/>
      <c r="Z60" s="16"/>
      <c r="AA60" s="42"/>
      <c r="AB60" s="42"/>
      <c r="AC60" s="42"/>
      <c r="AD60" s="42"/>
      <c r="AE60" s="42"/>
      <c r="AF60" s="16"/>
    </row>
    <row r="61" spans="1:32">
      <c r="T61" s="16"/>
      <c r="U61" s="16"/>
      <c r="V61" s="16"/>
      <c r="W61" s="16"/>
      <c r="X61" s="16"/>
      <c r="Y61" s="16"/>
      <c r="Z61" s="16"/>
      <c r="AA61" s="16"/>
      <c r="AB61" s="16"/>
      <c r="AC61" s="16"/>
      <c r="AD61" s="16"/>
      <c r="AE61" s="16"/>
      <c r="AF61" s="16"/>
    </row>
    <row r="62" spans="1:32">
      <c r="T62" s="16"/>
      <c r="U62" s="16"/>
      <c r="V62" s="16"/>
      <c r="W62" s="16"/>
      <c r="X62" s="16"/>
      <c r="Y62" s="16"/>
      <c r="Z62" s="16"/>
      <c r="AA62" s="16"/>
      <c r="AB62" s="16"/>
      <c r="AC62" s="16"/>
      <c r="AD62" s="16"/>
      <c r="AE62" s="16"/>
      <c r="AF62" s="16"/>
    </row>
    <row r="63" spans="1:32">
      <c r="T63" s="16"/>
      <c r="U63" s="16"/>
      <c r="V63" s="16"/>
      <c r="W63" s="16"/>
      <c r="X63" s="16"/>
      <c r="Y63" s="16"/>
      <c r="Z63" s="16"/>
      <c r="AA63" s="16"/>
      <c r="AB63" s="16"/>
      <c r="AC63" s="16"/>
      <c r="AD63" s="16"/>
      <c r="AE63" s="16"/>
      <c r="AF63" s="16"/>
    </row>
    <row r="64" spans="1:32">
      <c r="T64" s="16"/>
      <c r="U64" s="16"/>
      <c r="V64" s="16"/>
      <c r="W64" s="16"/>
      <c r="X64" s="16"/>
      <c r="Y64" s="16"/>
      <c r="Z64" s="16"/>
      <c r="AA64" s="16"/>
      <c r="AB64" s="16"/>
      <c r="AC64" s="16"/>
      <c r="AD64" s="16"/>
      <c r="AE64" s="16"/>
      <c r="AF64" s="16"/>
    </row>
    <row r="65" spans="20:32">
      <c r="T65" s="16"/>
      <c r="U65" s="16"/>
      <c r="V65" s="16"/>
      <c r="W65" s="16"/>
      <c r="X65" s="16"/>
      <c r="Y65" s="16"/>
      <c r="Z65" s="16"/>
      <c r="AA65" s="16"/>
      <c r="AB65" s="16"/>
      <c r="AC65" s="16"/>
      <c r="AD65" s="16"/>
      <c r="AE65" s="16"/>
      <c r="AF65" s="16"/>
    </row>
    <row r="66" spans="20:32">
      <c r="T66" s="16"/>
      <c r="U66" s="16"/>
      <c r="V66" s="16"/>
      <c r="W66" s="16"/>
      <c r="X66" s="16"/>
      <c r="Y66" s="16"/>
      <c r="Z66" s="16"/>
      <c r="AA66" s="16"/>
      <c r="AB66" s="16"/>
      <c r="AC66" s="16"/>
      <c r="AD66" s="16"/>
      <c r="AE66" s="16"/>
      <c r="AF66" s="16"/>
    </row>
    <row r="67" spans="20:32">
      <c r="T67" s="16"/>
      <c r="U67" s="16"/>
      <c r="V67" s="16"/>
      <c r="W67" s="16"/>
      <c r="X67" s="16"/>
      <c r="Y67" s="16"/>
      <c r="Z67" s="16"/>
      <c r="AA67" s="16"/>
      <c r="AB67" s="16"/>
      <c r="AC67" s="16"/>
      <c r="AD67" s="16"/>
      <c r="AE67" s="16"/>
      <c r="AF67" s="16"/>
    </row>
    <row r="68" spans="20:32">
      <c r="T68" s="16"/>
      <c r="U68" s="16"/>
      <c r="V68" s="16"/>
      <c r="W68" s="16"/>
      <c r="X68" s="16"/>
      <c r="Y68" s="16"/>
      <c r="Z68" s="16"/>
      <c r="AA68" s="16"/>
      <c r="AB68" s="16"/>
      <c r="AC68" s="16"/>
      <c r="AD68" s="16"/>
      <c r="AE68" s="16"/>
      <c r="AF68" s="16"/>
    </row>
  </sheetData>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H42"/>
  <sheetViews>
    <sheetView workbookViewId="0">
      <pane xSplit="1" topLeftCell="L1" activePane="topRight" state="frozen"/>
      <selection activeCell="A24" sqref="A24:A27"/>
      <selection pane="topRight" activeCell="A24" sqref="A24:A27"/>
    </sheetView>
  </sheetViews>
  <sheetFormatPr defaultColWidth="8.85546875" defaultRowHeight="15"/>
  <cols>
    <col min="1" max="1" width="43.7109375" customWidth="1"/>
    <col min="2" max="21" width="9.28515625" bestFit="1" customWidth="1"/>
    <col min="22" max="31" width="9.42578125" bestFit="1" customWidth="1"/>
    <col min="32" max="32" width="10.28515625" customWidth="1"/>
  </cols>
  <sheetData>
    <row r="1" spans="1:34" ht="36" customHeight="1">
      <c r="A1" s="80" t="s">
        <v>42</v>
      </c>
      <c r="B1" s="51"/>
      <c r="C1" s="51"/>
      <c r="D1" s="51"/>
      <c r="E1" s="51"/>
      <c r="F1" s="51"/>
      <c r="G1" s="51"/>
      <c r="H1" s="51"/>
      <c r="I1" s="51"/>
      <c r="J1" s="51"/>
      <c r="K1" s="51"/>
      <c r="L1" s="51"/>
      <c r="M1" s="51"/>
      <c r="N1" s="51"/>
      <c r="O1" s="51"/>
      <c r="P1" s="51"/>
      <c r="Q1" s="51"/>
      <c r="R1" s="52"/>
      <c r="S1" s="51"/>
      <c r="T1" s="51"/>
      <c r="U1" s="51"/>
      <c r="V1" s="51"/>
      <c r="W1" s="51"/>
      <c r="X1" s="51"/>
      <c r="Y1" s="51"/>
      <c r="Z1" s="51"/>
      <c r="AA1" s="51"/>
      <c r="AB1" s="51"/>
      <c r="AC1" s="51"/>
      <c r="AD1" s="51"/>
      <c r="AE1" s="51"/>
      <c r="AF1" s="51"/>
      <c r="AG1" s="51"/>
      <c r="AH1" s="51"/>
    </row>
    <row r="2" spans="1:34">
      <c r="A2" s="52" t="s">
        <v>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c r="A3" s="9"/>
      <c r="B3" s="52"/>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c r="A4" s="10" t="s">
        <v>44</v>
      </c>
      <c r="B4" s="1">
        <f t="shared" ref="B4:W4" si="0">+C4-1</f>
        <v>1993</v>
      </c>
      <c r="C4" s="1">
        <f t="shared" si="0"/>
        <v>1994</v>
      </c>
      <c r="D4" s="1">
        <f t="shared" si="0"/>
        <v>1995</v>
      </c>
      <c r="E4" s="1">
        <f t="shared" si="0"/>
        <v>1996</v>
      </c>
      <c r="F4" s="1">
        <f t="shared" si="0"/>
        <v>1997</v>
      </c>
      <c r="G4" s="1">
        <f t="shared" si="0"/>
        <v>1998</v>
      </c>
      <c r="H4" s="1">
        <f t="shared" si="0"/>
        <v>1999</v>
      </c>
      <c r="I4" s="1">
        <f t="shared" si="0"/>
        <v>2000</v>
      </c>
      <c r="J4" s="1">
        <f t="shared" si="0"/>
        <v>2001</v>
      </c>
      <c r="K4" s="1">
        <f t="shared" si="0"/>
        <v>2002</v>
      </c>
      <c r="L4" s="1">
        <f t="shared" si="0"/>
        <v>2003</v>
      </c>
      <c r="M4" s="1">
        <f t="shared" si="0"/>
        <v>2004</v>
      </c>
      <c r="N4" s="1">
        <f t="shared" si="0"/>
        <v>2005</v>
      </c>
      <c r="O4" s="1">
        <f t="shared" si="0"/>
        <v>2006</v>
      </c>
      <c r="P4" s="1">
        <f t="shared" si="0"/>
        <v>2007</v>
      </c>
      <c r="Q4" s="1">
        <f t="shared" si="0"/>
        <v>2008</v>
      </c>
      <c r="R4" s="1">
        <f t="shared" si="0"/>
        <v>2009</v>
      </c>
      <c r="S4" s="1">
        <f t="shared" si="0"/>
        <v>2010</v>
      </c>
      <c r="T4" s="1">
        <f t="shared" si="0"/>
        <v>2011</v>
      </c>
      <c r="U4" s="1">
        <f t="shared" si="0"/>
        <v>2012</v>
      </c>
      <c r="V4" s="1">
        <f t="shared" si="0"/>
        <v>2013</v>
      </c>
      <c r="W4" s="1">
        <f t="shared" si="0"/>
        <v>2014</v>
      </c>
      <c r="X4" s="1">
        <f>+Y4-1</f>
        <v>2015</v>
      </c>
      <c r="Y4" s="1">
        <v>2016</v>
      </c>
      <c r="Z4" s="1">
        <v>2017</v>
      </c>
      <c r="AA4" s="1">
        <v>2018</v>
      </c>
      <c r="AB4" s="18">
        <v>2019</v>
      </c>
      <c r="AC4" s="19">
        <v>2020</v>
      </c>
      <c r="AD4" s="19">
        <v>2021</v>
      </c>
      <c r="AE4" s="19">
        <v>2022</v>
      </c>
      <c r="AF4" s="19">
        <v>2023</v>
      </c>
      <c r="AG4" s="51"/>
      <c r="AH4" s="51" t="s">
        <v>45</v>
      </c>
    </row>
    <row r="5" spans="1:34">
      <c r="A5" s="12" t="s">
        <v>3</v>
      </c>
      <c r="B5" s="4">
        <f>Real!B5*1000000/Reference!C$5</f>
        <v>5539.5903337338159</v>
      </c>
      <c r="C5" s="4">
        <f>Real!C5*1000000/Reference!D$5</f>
        <v>5198.3515985870845</v>
      </c>
      <c r="D5" s="4">
        <f>Real!D5*1000000/Reference!E$5</f>
        <v>4986.8650296727828</v>
      </c>
      <c r="E5" s="4">
        <f>Real!E5*1000000/Reference!F$5</f>
        <v>5045.7581004204794</v>
      </c>
      <c r="F5" s="4">
        <f>Real!F5*1000000/Reference!G$5</f>
        <v>5056.7826200545105</v>
      </c>
      <c r="G5" s="4">
        <f>Real!G5*1000000/Reference!H$5</f>
        <v>4893.8792277146376</v>
      </c>
      <c r="H5" s="4">
        <f>Real!H5*1000000/Reference!I$5</f>
        <v>5022.7338445318719</v>
      </c>
      <c r="I5" s="4">
        <f>Real!I5*1000000/Reference!J$5</f>
        <v>4916.0655007784271</v>
      </c>
      <c r="J5" s="4">
        <f>Real!J5*1000000/Reference!K$5</f>
        <v>4862.0391333959178</v>
      </c>
      <c r="K5" s="4">
        <f>Real!K5*1000000/Reference!L$5</f>
        <v>4743.3624583175051</v>
      </c>
      <c r="L5" s="4">
        <f>Real!L5*1000000/Reference!M$5</f>
        <v>4730.5038069891862</v>
      </c>
      <c r="M5" s="4">
        <f>Real!M5*1000000/Reference!N$5</f>
        <v>4648.9704383282369</v>
      </c>
      <c r="N5" s="4">
        <f>Real!N5*1000000/Reference!O$5</f>
        <v>4612.4803375825413</v>
      </c>
      <c r="O5" s="4">
        <f>Real!O5*1000000/Reference!P$5</f>
        <v>4659.3461740668163</v>
      </c>
      <c r="P5" s="4">
        <f>Real!P5*1000000/Reference!Q$5</f>
        <v>4841.3230947973107</v>
      </c>
      <c r="Q5" s="4">
        <f>Real!Q5*1000000/Reference!R$5</f>
        <v>4937.2657650317751</v>
      </c>
      <c r="R5" s="4">
        <f>Real!R5*1000000/Reference!S$5</f>
        <v>5177.8368706224674</v>
      </c>
      <c r="S5" s="4">
        <f>Real!S5*1000000/Reference!T$5</f>
        <v>5533.3311045035598</v>
      </c>
      <c r="T5" s="4">
        <f>Real!T5*1000000/Reference!U$5</f>
        <v>5397.1921356251469</v>
      </c>
      <c r="U5" s="4">
        <f>Real!U5*1000000/Reference!V$5</f>
        <v>5316.1322459090061</v>
      </c>
      <c r="V5" s="4">
        <f>Real!V5*1000000/Reference!W$5</f>
        <v>5388.868944157517</v>
      </c>
      <c r="W5" s="4">
        <f>Real!W5*1000000/Reference!X$5</f>
        <v>5318.6279944711769</v>
      </c>
      <c r="X5" s="4">
        <f>Real!X5*1000000/Reference!Y$5</f>
        <v>5331.7503318319295</v>
      </c>
      <c r="Y5" s="4">
        <f>Real!Y5*1000000/Reference!Z$5</f>
        <v>5289.7326335711859</v>
      </c>
      <c r="Z5" s="4">
        <f>Real!Z5*1000000/Reference!AA$5</f>
        <v>5329.5844613978079</v>
      </c>
      <c r="AA5" s="4">
        <f>Real!AA5*1000000/Reference!AB$5</f>
        <v>5321.666154948316</v>
      </c>
      <c r="AB5" s="4">
        <f>Real!AB5*1000000/Reference!AC$5</f>
        <v>5757.5560507028194</v>
      </c>
      <c r="AC5" s="4">
        <f>Real!AC5*1000000/Reference!AD$5</f>
        <v>5957.5747582357626</v>
      </c>
      <c r="AD5" s="4">
        <f>Real!AD5*1000000/Reference!AE$5</f>
        <v>6059.5705268004185</v>
      </c>
      <c r="AE5" s="4">
        <f>Real!AE5*1000000/Reference!AF$5</f>
        <v>6141.0692064943523</v>
      </c>
      <c r="AF5" s="4">
        <f>Real!AF5*1000000/Reference!AG$5</f>
        <v>6190.8743809339612</v>
      </c>
      <c r="AG5" s="51"/>
      <c r="AH5" s="32">
        <f>AF5/AB5-1</f>
        <v>7.526080969341975E-2</v>
      </c>
    </row>
    <row r="6" spans="1:34">
      <c r="A6" s="12" t="s">
        <v>4</v>
      </c>
      <c r="B6" s="4">
        <f>Real!B6*1000000/Reference!C$5</f>
        <v>1912.7671701600977</v>
      </c>
      <c r="C6" s="4">
        <f>Real!C6*1000000/Reference!D$5</f>
        <v>2084.0503577574495</v>
      </c>
      <c r="D6" s="4">
        <f>Real!D6*1000000/Reference!E$5</f>
        <v>2078.2857842870367</v>
      </c>
      <c r="E6" s="4">
        <f>Real!E6*1000000/Reference!F$5</f>
        <v>2155.165306290708</v>
      </c>
      <c r="F6" s="4">
        <f>Real!F6*1000000/Reference!G$5</f>
        <v>2254.3152948040156</v>
      </c>
      <c r="G6" s="4">
        <f>Real!G6*1000000/Reference!H$5</f>
        <v>2347.7631501731189</v>
      </c>
      <c r="H6" s="4">
        <f>Real!H6*1000000/Reference!I$5</f>
        <v>2558.0683062225312</v>
      </c>
      <c r="I6" s="4">
        <f>Real!I6*1000000/Reference!J$5</f>
        <v>2620.427594009841</v>
      </c>
      <c r="J6" s="4">
        <f>Real!J6*1000000/Reference!K$5</f>
        <v>2451.819537246673</v>
      </c>
      <c r="K6" s="4">
        <f>Real!K6*1000000/Reference!L$5</f>
        <v>2473.5131484529993</v>
      </c>
      <c r="L6" s="4">
        <f>Real!L6*1000000/Reference!M$5</f>
        <v>2551.4855149367863</v>
      </c>
      <c r="M6" s="4">
        <f>Real!M6*1000000/Reference!N$5</f>
        <v>2645.7900101936798</v>
      </c>
      <c r="N6" s="4">
        <f>Real!N6*1000000/Reference!O$5</f>
        <v>2768.6820062058941</v>
      </c>
      <c r="O6" s="4">
        <f>Real!O6*1000000/Reference!P$5</f>
        <v>2851.8257420064047</v>
      </c>
      <c r="P6" s="4">
        <f>Real!P6*1000000/Reference!Q$5</f>
        <v>2989.7364412348606</v>
      </c>
      <c r="Q6" s="4">
        <f>Real!Q6*1000000/Reference!R$5</f>
        <v>3120.0028722696175</v>
      </c>
      <c r="R6" s="4">
        <f>Real!R6*1000000/Reference!S$5</f>
        <v>3304.0700864646928</v>
      </c>
      <c r="S6" s="4">
        <f>Real!S6*1000000/Reference!T$5</f>
        <v>3428.9153051651042</v>
      </c>
      <c r="T6" s="4">
        <f>Real!T6*1000000/Reference!U$5</f>
        <v>3373.2144258692406</v>
      </c>
      <c r="U6" s="4">
        <f>Real!U6*1000000/Reference!V$5</f>
        <v>3417.3067278950211</v>
      </c>
      <c r="V6" s="4">
        <f>Real!V6*1000000/Reference!W$5</f>
        <v>3435.5490942524816</v>
      </c>
      <c r="W6" s="4">
        <f>Real!W6*1000000/Reference!X$5</f>
        <v>3441.1934275007206</v>
      </c>
      <c r="X6" s="4">
        <f>Real!X6*1000000/Reference!Y$5</f>
        <v>3413.0636609584326</v>
      </c>
      <c r="Y6" s="4">
        <f>Real!Y6*1000000/Reference!Z$5</f>
        <v>3432.4721619610214</v>
      </c>
      <c r="Z6" s="4">
        <f>Real!Z6*1000000/Reference!AA$5</f>
        <v>3418.275034287049</v>
      </c>
      <c r="AA6" s="4">
        <f>Real!AA6*1000000/Reference!AB$5</f>
        <v>3512.2300685702589</v>
      </c>
      <c r="AB6" s="4">
        <f>Real!AB6*1000000/Reference!AC$5</f>
        <v>3598.5042306799592</v>
      </c>
      <c r="AC6" s="4">
        <f>Real!AC6*1000000/Reference!AD$5</f>
        <v>3691.1035654045299</v>
      </c>
      <c r="AD6" s="4">
        <f>Real!AD6*1000000/Reference!AE$5</f>
        <v>3812.8838428328668</v>
      </c>
      <c r="AE6" s="4">
        <f>Real!AE6*1000000/Reference!AF$5</f>
        <v>3893.3185624789357</v>
      </c>
      <c r="AF6" s="4">
        <f>Real!AF6*1000000/Reference!AG$5</f>
        <v>3928.7871367508783</v>
      </c>
      <c r="AG6" s="51"/>
      <c r="AH6" s="32">
        <f t="shared" ref="AH6:AH19" si="1">AF6/AB6-1</f>
        <v>9.1783386901426622E-2</v>
      </c>
    </row>
    <row r="7" spans="1:34">
      <c r="A7" s="12" t="s">
        <v>5</v>
      </c>
      <c r="B7" s="4">
        <f>Real!B7*1000000/Reference!C$5</f>
        <v>2083.0254763331777</v>
      </c>
      <c r="C7" s="4">
        <f>Real!C7*1000000/Reference!D$5</f>
        <v>2095.3717960329682</v>
      </c>
      <c r="D7" s="4">
        <f>Real!D7*1000000/Reference!E$5</f>
        <v>2042.9812979800729</v>
      </c>
      <c r="E7" s="4">
        <f>Real!E7*1000000/Reference!F$5</f>
        <v>2040.1517025311236</v>
      </c>
      <c r="F7" s="4">
        <f>Real!F7*1000000/Reference!G$5</f>
        <v>2137.7127795555321</v>
      </c>
      <c r="G7" s="4">
        <f>Real!G7*1000000/Reference!H$5</f>
        <v>2235.480526593768</v>
      </c>
      <c r="H7" s="4">
        <f>Real!H7*1000000/Reference!I$5</f>
        <v>2295.7621996663183</v>
      </c>
      <c r="I7" s="4">
        <f>Real!I7*1000000/Reference!J$5</f>
        <v>2405.4259700614048</v>
      </c>
      <c r="J7" s="4">
        <f>Real!J7*1000000/Reference!K$5</f>
        <v>2258.9136156975355</v>
      </c>
      <c r="K7" s="4">
        <f>Real!K7*1000000/Reference!L$5</f>
        <v>2276.884330195714</v>
      </c>
      <c r="L7" s="4">
        <f>Real!L7*1000000/Reference!M$5</f>
        <v>2386.511448179775</v>
      </c>
      <c r="M7" s="4">
        <f>Real!M7*1000000/Reference!N$5</f>
        <v>2474.2099898063202</v>
      </c>
      <c r="N7" s="4">
        <f>Real!N7*1000000/Reference!O$5</f>
        <v>2491.2797355285074</v>
      </c>
      <c r="O7" s="4">
        <f>Real!O7*1000000/Reference!P$5</f>
        <v>2961.4539024040528</v>
      </c>
      <c r="P7" s="4">
        <f>Real!P7*1000000/Reference!Q$5</f>
        <v>2676.1822379339374</v>
      </c>
      <c r="Q7" s="4">
        <f>Real!Q7*1000000/Reference!R$5</f>
        <v>2637.7929922144922</v>
      </c>
      <c r="R7" s="4">
        <f>Real!R7*1000000/Reference!S$5</f>
        <v>3060.1651714467221</v>
      </c>
      <c r="S7" s="4">
        <f>Real!S7*1000000/Reference!T$5</f>
        <v>3062.2031564408653</v>
      </c>
      <c r="T7" s="4">
        <f>Real!T7*1000000/Reference!U$5</f>
        <v>2857.4091515579626</v>
      </c>
      <c r="U7" s="4">
        <f>Real!U7*1000000/Reference!V$5</f>
        <v>2812.5206643282895</v>
      </c>
      <c r="V7" s="4">
        <f>Real!V7*1000000/Reference!W$5</f>
        <v>2963.036686062424</v>
      </c>
      <c r="W7" s="4">
        <f>Real!W7*1000000/Reference!X$5</f>
        <v>2841.0980774774375</v>
      </c>
      <c r="X7" s="4">
        <f>Real!X7*1000000/Reference!Y$5</f>
        <v>2919.1690058097788</v>
      </c>
      <c r="Y7" s="4">
        <f>Real!Y7*1000000/Reference!Z$5</f>
        <v>2890.341015428332</v>
      </c>
      <c r="Z7" s="4">
        <f>Real!Z7*1000000/Reference!AA$5</f>
        <v>2798.3795062791287</v>
      </c>
      <c r="AA7" s="4">
        <f>Real!AA7*1000000/Reference!AB$5</f>
        <v>2789.6837580595638</v>
      </c>
      <c r="AB7" s="4">
        <f>Real!AB7*1000000/Reference!AC$5</f>
        <v>2815.2035240872638</v>
      </c>
      <c r="AC7" s="4">
        <f>Real!AC7*1000000/Reference!AD$5</f>
        <v>2867.7069935744707</v>
      </c>
      <c r="AD7" s="4">
        <f>Real!AD7*1000000/Reference!AE$5</f>
        <v>3067.9558782887339</v>
      </c>
      <c r="AE7" s="4">
        <f>Real!AE7*1000000/Reference!AF$5</f>
        <v>3144.8487966453285</v>
      </c>
      <c r="AF7" s="4">
        <f>Real!AF7*1000000/Reference!AG$5</f>
        <v>3210.1030218970018</v>
      </c>
      <c r="AG7" s="51"/>
      <c r="AH7" s="32">
        <f t="shared" si="1"/>
        <v>0.14027387165117</v>
      </c>
    </row>
    <row r="8" spans="1:34">
      <c r="A8" s="11" t="s">
        <v>6</v>
      </c>
      <c r="B8" s="4">
        <f>Real!B8*1000000/Reference!C$5</f>
        <v>671.85487934606124</v>
      </c>
      <c r="C8" s="4">
        <f>Real!C8*1000000/Reference!D$5</f>
        <v>780.27352594873651</v>
      </c>
      <c r="D8" s="4">
        <f>Real!D8*1000000/Reference!E$5</f>
        <v>569.97604399194211</v>
      </c>
      <c r="E8" s="4">
        <f>Real!E8*1000000/Reference!F$5</f>
        <v>645.14799241487333</v>
      </c>
      <c r="F8" s="4">
        <f>Real!F8*1000000/Reference!G$5</f>
        <v>667.96011312447456</v>
      </c>
      <c r="G8" s="4">
        <f>Real!G8*1000000/Reference!H$5</f>
        <v>611.09915690225148</v>
      </c>
      <c r="H8" s="4">
        <f>Real!H8*1000000/Reference!I$5</f>
        <v>663.54883038329774</v>
      </c>
      <c r="I8" s="4">
        <f>Real!I8*1000000/Reference!J$5</f>
        <v>651.86662580110976</v>
      </c>
      <c r="J8" s="4">
        <f>Real!J8*1000000/Reference!K$5</f>
        <v>661.91764684226996</v>
      </c>
      <c r="K8" s="4">
        <f>Real!K8*1000000/Reference!L$5</f>
        <v>541.69656550307434</v>
      </c>
      <c r="L8" s="4">
        <f>Real!L8*1000000/Reference!M$5</f>
        <v>724.52528287099778</v>
      </c>
      <c r="M8" s="4">
        <f>Real!M8*1000000/Reference!N$5</f>
        <v>682.07951070336389</v>
      </c>
      <c r="N8" s="4">
        <f>Real!N8*1000000/Reference!O$5</f>
        <v>806.44578576313734</v>
      </c>
      <c r="O8" s="4">
        <f>Real!O8*1000000/Reference!P$5</f>
        <v>748.87683410600778</v>
      </c>
      <c r="P8" s="4">
        <f>Real!P8*1000000/Reference!Q$5</f>
        <v>1390.4945148225099</v>
      </c>
      <c r="Q8" s="4">
        <f>Real!Q8*1000000/Reference!R$5</f>
        <v>931.00200782693469</v>
      </c>
      <c r="R8" s="4">
        <f>Real!R8*1000000/Reference!S$5</f>
        <v>1414.0073550822783</v>
      </c>
      <c r="S8" s="4">
        <f>Real!S8*1000000/Reference!T$5</f>
        <v>776.78200164236898</v>
      </c>
      <c r="T8" s="4">
        <f>Real!T8*1000000/Reference!U$5</f>
        <v>1364.4435287654028</v>
      </c>
      <c r="U8" s="4">
        <f>Real!U8*1000000/Reference!V$5</f>
        <v>1309.9675790264248</v>
      </c>
      <c r="V8" s="4">
        <f>Real!V8*1000000/Reference!W$5</f>
        <v>1017.5367506359605</v>
      </c>
      <c r="W8" s="4">
        <f>Real!W8*1000000/Reference!X$5</f>
        <v>1039.8880930734492</v>
      </c>
      <c r="X8" s="4">
        <f>Real!X8*1000000/Reference!Y$5</f>
        <v>937.01721174141039</v>
      </c>
      <c r="Y8" s="4">
        <f>Real!Y8*1000000/Reference!Z$5</f>
        <v>901.06238374274335</v>
      </c>
      <c r="Z8" s="4">
        <f>Real!Z8*1000000/Reference!AA$5</f>
        <v>833.76159222547346</v>
      </c>
      <c r="AA8" s="4">
        <f>Real!AA8*1000000/Reference!AB$5</f>
        <v>955.88987821103262</v>
      </c>
      <c r="AB8" s="4">
        <f>Real!AB8*1000000/Reference!AC$5</f>
        <v>1048.6771981235288</v>
      </c>
      <c r="AC8" s="4">
        <f>Real!AC8*1000000/Reference!AD$5</f>
        <v>1078.2422724903331</v>
      </c>
      <c r="AD8" s="4">
        <f>Real!AD8*1000000/Reference!AE$5</f>
        <v>1034.0957532746854</v>
      </c>
      <c r="AE8" s="4">
        <f>Real!AE8*1000000/Reference!AF$5</f>
        <v>1008.1925076845419</v>
      </c>
      <c r="AF8" s="4">
        <f>Real!AF8*1000000/Reference!AG$5</f>
        <v>1004.9857349855575</v>
      </c>
      <c r="AG8" s="51"/>
      <c r="AH8" s="32">
        <f t="shared" si="1"/>
        <v>-4.1663405303511314E-2</v>
      </c>
    </row>
    <row r="9" spans="1:34">
      <c r="A9" s="12" t="s">
        <v>7</v>
      </c>
      <c r="B9" s="4">
        <f>Real!B9*1000000/Reference!C$5</f>
        <v>483.69879974777905</v>
      </c>
      <c r="C9" s="4">
        <f>Real!C9*1000000/Reference!D$5</f>
        <v>520.78616067385201</v>
      </c>
      <c r="D9" s="4">
        <f>Real!D9*1000000/Reference!E$5</f>
        <v>506.1727554853814</v>
      </c>
      <c r="E9" s="4">
        <f>Real!E9*1000000/Reference!F$5</f>
        <v>508.69816143128037</v>
      </c>
      <c r="F9" s="4">
        <f>Real!F9*1000000/Reference!G$5</f>
        <v>513.29148465054107</v>
      </c>
      <c r="G9" s="4">
        <f>Real!G9*1000000/Reference!H$5</f>
        <v>526.20253907396182</v>
      </c>
      <c r="H9" s="4">
        <f>Real!H9*1000000/Reference!I$5</f>
        <v>583.37812125780829</v>
      </c>
      <c r="I9" s="4">
        <f>Real!I9*1000000/Reference!J$5</f>
        <v>583.63029479619831</v>
      </c>
      <c r="J9" s="4">
        <f>Real!J9*1000000/Reference!K$5</f>
        <v>567.30539142599446</v>
      </c>
      <c r="K9" s="4">
        <f>Real!K9*1000000/Reference!L$5</f>
        <v>609.58451169923876</v>
      </c>
      <c r="L9" s="4">
        <f>Real!L9*1000000/Reference!M$5</f>
        <v>589.82480774568546</v>
      </c>
      <c r="M9" s="4">
        <f>Real!M9*1000000/Reference!N$5</f>
        <v>601.18246687054034</v>
      </c>
      <c r="N9" s="4">
        <f>Real!N9*1000000/Reference!O$5</f>
        <v>621.09206016896087</v>
      </c>
      <c r="O9" s="4">
        <f>Real!O9*1000000/Reference!P$5</f>
        <v>667.62653539167422</v>
      </c>
      <c r="P9" s="4">
        <f>Real!P9*1000000/Reference!Q$5</f>
        <v>779.26592514658512</v>
      </c>
      <c r="Q9" s="4">
        <f>Real!Q9*1000000/Reference!R$5</f>
        <v>799.26425709022521</v>
      </c>
      <c r="R9" s="4">
        <f>Real!R9*1000000/Reference!S$5</f>
        <v>825.21608158873198</v>
      </c>
      <c r="S9" s="4">
        <f>Real!S9*1000000/Reference!T$5</f>
        <v>833.46044628137167</v>
      </c>
      <c r="T9" s="4">
        <f>Real!T9*1000000/Reference!U$5</f>
        <v>829.50710305313544</v>
      </c>
      <c r="U9" s="4">
        <f>Real!U9*1000000/Reference!V$5</f>
        <v>821.26375671092921</v>
      </c>
      <c r="V9" s="4">
        <f>Real!V9*1000000/Reference!W$5</f>
        <v>818.95831630132261</v>
      </c>
      <c r="W9" s="4">
        <f>Real!W9*1000000/Reference!X$5</f>
        <v>799.89614978084285</v>
      </c>
      <c r="X9" s="4">
        <f>Real!X9*1000000/Reference!Y$5</f>
        <v>796.71395724989304</v>
      </c>
      <c r="Y9" s="4">
        <f>Real!Y9*1000000/Reference!Z$5</f>
        <v>801.33485516663291</v>
      </c>
      <c r="Z9" s="4">
        <f>Real!Z9*1000000/Reference!AA$5</f>
        <v>817.95868107639319</v>
      </c>
      <c r="AA9" s="4">
        <f>Real!AA9*1000000/Reference!AB$5</f>
        <v>856.41183092825713</v>
      </c>
      <c r="AB9" s="4">
        <f>Real!AB9*1000000/Reference!AC$5</f>
        <v>937.63376906475855</v>
      </c>
      <c r="AC9" s="4">
        <f>Real!AC9*1000000/Reference!AD$5</f>
        <v>940.37928633264778</v>
      </c>
      <c r="AD9" s="4">
        <f>Real!AD9*1000000/Reference!AE$5</f>
        <v>968.46703479927658</v>
      </c>
      <c r="AE9" s="4">
        <f>Real!AE9*1000000/Reference!AF$5</f>
        <v>986.5767327417708</v>
      </c>
      <c r="AF9" s="4">
        <f>Real!AF9*1000000/Reference!AG$5</f>
        <v>1012.8414755490085</v>
      </c>
      <c r="AG9" s="51"/>
      <c r="AH9" s="32">
        <f t="shared" si="1"/>
        <v>8.0210108643234745E-2</v>
      </c>
    </row>
    <row r="10" spans="1:34">
      <c r="A10" s="13" t="s">
        <v>8</v>
      </c>
      <c r="B10" s="4">
        <f>Real!B10*1000000/Reference!C$5</f>
        <v>358.41438577136188</v>
      </c>
      <c r="C10" s="4">
        <f>Real!C10*1000000/Reference!D$5</f>
        <v>369.0788877819038</v>
      </c>
      <c r="D10" s="4">
        <f>Real!D10*1000000/Reference!E$5</f>
        <v>338.58278434148201</v>
      </c>
      <c r="E10" s="4">
        <f>Real!E10*1000000/Reference!F$5</f>
        <v>338.44504905598154</v>
      </c>
      <c r="F10" s="4">
        <f>Real!F10*1000000/Reference!G$5</f>
        <v>355.81798467578494</v>
      </c>
      <c r="G10" s="4">
        <f>Real!G10*1000000/Reference!H$5</f>
        <v>370.88476360008605</v>
      </c>
      <c r="H10" s="4">
        <f>Real!H10*1000000/Reference!I$5</f>
        <v>400.46436742780838</v>
      </c>
      <c r="I10" s="4">
        <f>Real!I10*1000000/Reference!J$5</f>
        <v>394.93206101166652</v>
      </c>
      <c r="J10" s="4">
        <f>Real!J10*1000000/Reference!K$5</f>
        <v>333.16766985108694</v>
      </c>
      <c r="K10" s="4">
        <f>Real!K10*1000000/Reference!L$5</f>
        <v>347.88175537827306</v>
      </c>
      <c r="L10" s="4">
        <f>Real!L10*1000000/Reference!M$5</f>
        <v>478.93502266777693</v>
      </c>
      <c r="M10" s="4">
        <f>Real!M10*1000000/Reference!N$5</f>
        <v>476.5749235474006</v>
      </c>
      <c r="N10" s="4">
        <f>Real!N10*1000000/Reference!O$5</f>
        <v>513.64973109572634</v>
      </c>
      <c r="O10" s="4">
        <f>Real!O10*1000000/Reference!P$5</f>
        <v>543.06265831859673</v>
      </c>
      <c r="P10" s="4">
        <f>Real!P10*1000000/Reference!Q$5</f>
        <v>694.38108557893202</v>
      </c>
      <c r="Q10" s="4">
        <f>Real!Q10*1000000/Reference!R$5</f>
        <v>619.74740598150152</v>
      </c>
      <c r="R10" s="4">
        <f>Real!R10*1000000/Reference!S$5</f>
        <v>711.41159769206649</v>
      </c>
      <c r="S10" s="4">
        <f>Real!S10*1000000/Reference!T$5</f>
        <v>612.49286948599706</v>
      </c>
      <c r="T10" s="4">
        <f>Real!T10*1000000/Reference!U$5</f>
        <v>559.46354289302246</v>
      </c>
      <c r="U10" s="4">
        <f>Real!U10*1000000/Reference!V$5</f>
        <v>538.66021304107971</v>
      </c>
      <c r="V10" s="4">
        <f>Real!V10*1000000/Reference!W$5</f>
        <v>534.36082270239649</v>
      </c>
      <c r="W10" s="4">
        <f>Real!W10*1000000/Reference!X$5</f>
        <v>516.71027636723807</v>
      </c>
      <c r="X10" s="4">
        <f>Real!X10*1000000/Reference!Y$5</f>
        <v>519.28070442660169</v>
      </c>
      <c r="Y10" s="4">
        <f>Real!Y10*1000000/Reference!Z$5</f>
        <v>478.42854017349953</v>
      </c>
      <c r="Z10" s="4">
        <f>Real!Z10*1000000/Reference!AA$5</f>
        <v>458.49512880531472</v>
      </c>
      <c r="AA10" s="4">
        <f>Real!AA10*1000000/Reference!AB$5</f>
        <v>523.79490328523184</v>
      </c>
      <c r="AB10" s="4">
        <f>Real!AB10*1000000/Reference!AC$5</f>
        <v>634.06434458567117</v>
      </c>
      <c r="AC10" s="4">
        <f>Real!AC10*1000000/Reference!AD$5</f>
        <v>596.87626830057309</v>
      </c>
      <c r="AD10" s="4">
        <f>Real!AD10*1000000/Reference!AE$5</f>
        <v>769.22366011059751</v>
      </c>
      <c r="AE10" s="4">
        <f>Real!AE10*1000000/Reference!AF$5</f>
        <v>662.69529739034544</v>
      </c>
      <c r="AF10" s="4">
        <f>Real!AF10*1000000/Reference!AG$5</f>
        <v>675.7291929423011</v>
      </c>
      <c r="AG10" s="51"/>
      <c r="AH10" s="32">
        <f t="shared" si="1"/>
        <v>6.5710757452945634E-2</v>
      </c>
    </row>
    <row r="11" spans="1:34">
      <c r="A11" s="12" t="s">
        <v>9</v>
      </c>
      <c r="B11" s="4">
        <f>Real!B11*1000000/Reference!C$5</f>
        <v>341.43444688078523</v>
      </c>
      <c r="C11" s="4">
        <f>Real!C11*1000000/Reference!D$5</f>
        <v>321.98170455574677</v>
      </c>
      <c r="D11" s="4">
        <f>Real!D11*1000000/Reference!E$5</f>
        <v>286.26408776610225</v>
      </c>
      <c r="E11" s="4">
        <f>Real!E11*1000000/Reference!F$5</f>
        <v>402.75373072800727</v>
      </c>
      <c r="F11" s="4">
        <f>Real!F11*1000000/Reference!G$5</f>
        <v>305.73099358966653</v>
      </c>
      <c r="G11" s="4">
        <f>Real!G11*1000000/Reference!H$5</f>
        <v>328.63206901273446</v>
      </c>
      <c r="H11" s="4">
        <f>Real!H11*1000000/Reference!I$5</f>
        <v>333.91489528965946</v>
      </c>
      <c r="I11" s="4">
        <f>Real!I11*1000000/Reference!J$5</f>
        <v>359.86087412646066</v>
      </c>
      <c r="J11" s="4">
        <f>Real!J11*1000000/Reference!K$5</f>
        <v>381.76229131003004</v>
      </c>
      <c r="K11" s="4">
        <f>Real!K11*1000000/Reference!L$5</f>
        <v>356.32377977572361</v>
      </c>
      <c r="L11" s="4">
        <f>Real!L11*1000000/Reference!M$5</f>
        <v>358.52096157090693</v>
      </c>
      <c r="M11" s="4">
        <f>Real!M11*1000000/Reference!N$5</f>
        <v>388.82772680937819</v>
      </c>
      <c r="N11" s="4">
        <f>Real!N11*1000000/Reference!O$5</f>
        <v>453.64538942032351</v>
      </c>
      <c r="O11" s="4">
        <f>Real!O11*1000000/Reference!P$5</f>
        <v>475.55321894565787</v>
      </c>
      <c r="P11" s="4">
        <f>Real!P11*1000000/Reference!Q$5</f>
        <v>460.51469085172408</v>
      </c>
      <c r="Q11" s="4">
        <f>Real!Q11*1000000/Reference!R$5</f>
        <v>797.8833582355428</v>
      </c>
      <c r="R11" s="4">
        <f>Real!R11*1000000/Reference!S$5</f>
        <v>790.75416040875587</v>
      </c>
      <c r="S11" s="4">
        <f>Real!S11*1000000/Reference!T$5</f>
        <v>732.90191547023778</v>
      </c>
      <c r="T11" s="4">
        <f>Real!T11*1000000/Reference!U$5</f>
        <v>623.47931873479308</v>
      </c>
      <c r="U11" s="4">
        <f>Real!U11*1000000/Reference!V$5</f>
        <v>500.28791291852957</v>
      </c>
      <c r="V11" s="4">
        <f>Real!V11*1000000/Reference!W$5</f>
        <v>468.720934503477</v>
      </c>
      <c r="W11" s="4">
        <f>Real!W11*1000000/Reference!X$5</f>
        <v>475.36421491451762</v>
      </c>
      <c r="X11" s="4">
        <f>Real!X11*1000000/Reference!Y$5</f>
        <v>505.00105170775583</v>
      </c>
      <c r="Y11" s="4">
        <f>Real!Y11*1000000/Reference!Z$5</f>
        <v>462.83238482349111</v>
      </c>
      <c r="Z11" s="4">
        <f>Real!Z11*1000000/Reference!AA$5</f>
        <v>536.03474617680172</v>
      </c>
      <c r="AA11" s="4">
        <f>Real!AA11*1000000/Reference!AB$5</f>
        <v>559.20581312045852</v>
      </c>
      <c r="AB11" s="4">
        <f>Real!AB11*1000000/Reference!AC$5</f>
        <v>596.93550324670286</v>
      </c>
      <c r="AC11" s="4">
        <f>Real!AC11*1000000/Reference!AD$5</f>
        <v>832.84029816474379</v>
      </c>
      <c r="AD11" s="4">
        <f>Real!AD11*1000000/Reference!AE$5</f>
        <v>702.91811630240534</v>
      </c>
      <c r="AE11" s="4">
        <f>Real!AE11*1000000/Reference!AF$5</f>
        <v>584.28555977936162</v>
      </c>
      <c r="AF11" s="4">
        <f>Real!AF11*1000000/Reference!AG$5</f>
        <v>617.49570033810016</v>
      </c>
      <c r="AG11" s="51"/>
      <c r="AH11" s="32">
        <f t="shared" si="1"/>
        <v>3.444291213970585E-2</v>
      </c>
    </row>
    <row r="12" spans="1:34">
      <c r="A12" s="12" t="s">
        <v>10</v>
      </c>
      <c r="B12" s="4">
        <f>Real!B12*1000000/Reference!C$5</f>
        <v>538.30995455801224</v>
      </c>
      <c r="C12" s="4">
        <f>Real!C12*1000000/Reference!D$5</f>
        <v>475.04755004075719</v>
      </c>
      <c r="D12" s="4">
        <f>Real!D12*1000000/Reference!E$5</f>
        <v>430.88487504763981</v>
      </c>
      <c r="E12" s="4">
        <f>Real!E12*1000000/Reference!F$5</f>
        <v>399.86808475554449</v>
      </c>
      <c r="F12" s="4">
        <f>Real!F12*1000000/Reference!G$5</f>
        <v>379.0583485397438</v>
      </c>
      <c r="G12" s="4">
        <f>Real!G12*1000000/Reference!H$5</f>
        <v>416.65851606971694</v>
      </c>
      <c r="H12" s="4">
        <f>Real!H12*1000000/Reference!I$5</f>
        <v>400.85354562744664</v>
      </c>
      <c r="I12" s="4">
        <f>Real!I12*1000000/Reference!J$5</f>
        <v>475.36706571578003</v>
      </c>
      <c r="J12" s="4">
        <f>Real!J12*1000000/Reference!K$5</f>
        <v>457.23121100005523</v>
      </c>
      <c r="K12" s="4">
        <f>Real!K12*1000000/Reference!L$5</f>
        <v>408.73468124322881</v>
      </c>
      <c r="L12" s="4">
        <f>Real!L12*1000000/Reference!M$5</f>
        <v>407.84310524052881</v>
      </c>
      <c r="M12" s="4">
        <f>Real!M12*1000000/Reference!N$5</f>
        <v>427.64525993883791</v>
      </c>
      <c r="N12" s="4">
        <f>Real!N12*1000000/Reference!O$5</f>
        <v>400.55254259758482</v>
      </c>
      <c r="O12" s="4">
        <f>Real!O12*1000000/Reference!P$5</f>
        <v>413.12192324236486</v>
      </c>
      <c r="P12" s="4">
        <f>Real!P12*1000000/Reference!Q$5</f>
        <v>437.9942232113263</v>
      </c>
      <c r="Q12" s="4">
        <f>Real!Q12*1000000/Reference!R$5</f>
        <v>431.39280220280989</v>
      </c>
      <c r="R12" s="4">
        <f>Real!R12*1000000/Reference!S$5</f>
        <v>469.37670940479188</v>
      </c>
      <c r="S12" s="4">
        <f>Real!S12*1000000/Reference!T$5</f>
        <v>473.80045426336829</v>
      </c>
      <c r="T12" s="4">
        <f>Real!T12*1000000/Reference!U$5</f>
        <v>443.69554979985872</v>
      </c>
      <c r="U12" s="4">
        <f>Real!U12*1000000/Reference!V$5</f>
        <v>418.95794347639526</v>
      </c>
      <c r="V12" s="4">
        <f>Real!V12*1000000/Reference!W$5</f>
        <v>427.48865816191727</v>
      </c>
      <c r="W12" s="4">
        <f>Real!W12*1000000/Reference!X$5</f>
        <v>418.31126978143413</v>
      </c>
      <c r="X12" s="4">
        <f>Real!X12*1000000/Reference!Y$5</f>
        <v>444.4825235183614</v>
      </c>
      <c r="Y12" s="4">
        <f>Real!Y12*1000000/Reference!Z$5</f>
        <v>445.03958787488989</v>
      </c>
      <c r="Z12" s="4">
        <f>Real!Z12*1000000/Reference!AA$5</f>
        <v>452.17396434568258</v>
      </c>
      <c r="AA12" s="4">
        <f>Real!AA12*1000000/Reference!AB$5</f>
        <v>460.75120253812304</v>
      </c>
      <c r="AB12" s="4">
        <f>Real!AB12*1000000/Reference!AC$5</f>
        <v>478.80144505315712</v>
      </c>
      <c r="AC12" s="4">
        <f>Real!AC12*1000000/Reference!AD$5</f>
        <v>489.20815162972542</v>
      </c>
      <c r="AD12" s="4">
        <f>Real!AD12*1000000/Reference!AE$5</f>
        <v>494.50259141428256</v>
      </c>
      <c r="AE12" s="4">
        <f>Real!AE12*1000000/Reference!AF$5</f>
        <v>483.54242089450867</v>
      </c>
      <c r="AF12" s="4">
        <f>Real!AF12*1000000/Reference!AG$5</f>
        <v>470.6334752076724</v>
      </c>
      <c r="AG12" s="51"/>
      <c r="AH12" s="32">
        <f t="shared" si="1"/>
        <v>-1.7059200488791171E-2</v>
      </c>
    </row>
    <row r="13" spans="1:34">
      <c r="A13" s="12" t="s">
        <v>11</v>
      </c>
      <c r="B13" s="4">
        <f>Real!B13*1000000/Reference!C$5</f>
        <v>142.26435286699385</v>
      </c>
      <c r="C13" s="4">
        <f>Real!C13*1000000/Reference!D$5</f>
        <v>109.13866497599855</v>
      </c>
      <c r="D13" s="4">
        <f>Real!D13*1000000/Reference!E$5</f>
        <v>99.107774813524259</v>
      </c>
      <c r="E13" s="4">
        <f>Real!E13*1000000/Reference!F$5</f>
        <v>101.82207931404074</v>
      </c>
      <c r="F13" s="4">
        <f>Real!F13*1000000/Reference!G$5</f>
        <v>110.9927722468383</v>
      </c>
      <c r="G13" s="4">
        <f>Real!G13*1000000/Reference!H$5</f>
        <v>116.19491011521683</v>
      </c>
      <c r="H13" s="4">
        <f>Real!H13*1000000/Reference!I$5</f>
        <v>122.98031108570208</v>
      </c>
      <c r="I13" s="4">
        <f>Real!I13*1000000/Reference!J$5</f>
        <v>173.83110021362924</v>
      </c>
      <c r="J13" s="4">
        <f>Real!J13*1000000/Reference!K$5</f>
        <v>147.25642866346385</v>
      </c>
      <c r="K13" s="4">
        <f>Real!K13*1000000/Reference!L$5</f>
        <v>152.65994118723003</v>
      </c>
      <c r="L13" s="4">
        <f>Real!L13*1000000/Reference!M$5</f>
        <v>175.17864820589853</v>
      </c>
      <c r="M13" s="4">
        <f>Real!M13*1000000/Reference!N$5</f>
        <v>206.80937818552499</v>
      </c>
      <c r="N13" s="4">
        <f>Real!N13*1000000/Reference!O$5</f>
        <v>311.33142722682862</v>
      </c>
      <c r="O13" s="4">
        <f>Real!O13*1000000/Reference!P$5</f>
        <v>266.15447115614398</v>
      </c>
      <c r="P13" s="4">
        <f>Real!P13*1000000/Reference!Q$5</f>
        <v>243.68300882686842</v>
      </c>
      <c r="Q13" s="4">
        <f>Real!Q13*1000000/Reference!R$5</f>
        <v>154.93685149537538</v>
      </c>
      <c r="R13" s="4">
        <f>Real!R13*1000000/Reference!S$5</f>
        <v>156.54795202686856</v>
      </c>
      <c r="S13" s="4">
        <f>Real!S13*1000000/Reference!T$5</f>
        <v>164.55032314549175</v>
      </c>
      <c r="T13" s="4">
        <f>Real!T13*1000000/Reference!U$5</f>
        <v>181.74593830939486</v>
      </c>
      <c r="U13" s="4">
        <f>Real!U13*1000000/Reference!V$5</f>
        <v>208.27229563371495</v>
      </c>
      <c r="V13" s="4">
        <f>Real!V13*1000000/Reference!W$5</f>
        <v>190.52155275065493</v>
      </c>
      <c r="W13" s="4">
        <f>Real!W13*1000000/Reference!X$5</f>
        <v>194.48817733626038</v>
      </c>
      <c r="X13" s="4">
        <f>Real!X13*1000000/Reference!Y$5</f>
        <v>176.34237802003324</v>
      </c>
      <c r="Y13" s="4">
        <f>Real!Y13*1000000/Reference!Z$5</f>
        <v>172.87569380924893</v>
      </c>
      <c r="Z13" s="4">
        <f>Real!Z13*1000000/Reference!AA$5</f>
        <v>179.09965968957604</v>
      </c>
      <c r="AA13" s="4">
        <f>Real!AA13*1000000/Reference!AB$5</f>
        <v>173.98423907481322</v>
      </c>
      <c r="AB13" s="4">
        <f>Real!AB13*1000000/Reference!AC$5</f>
        <v>179.99557086236899</v>
      </c>
      <c r="AC13" s="4">
        <f>Real!AC13*1000000/Reference!AD$5</f>
        <v>191.57080692679833</v>
      </c>
      <c r="AD13" s="4">
        <f>Real!AD13*1000000/Reference!AE$5</f>
        <v>184.02647410334237</v>
      </c>
      <c r="AE13" s="4">
        <f>Real!AE13*1000000/Reference!AF$5</f>
        <v>184.29224082662972</v>
      </c>
      <c r="AF13" s="4">
        <f>Real!AF13*1000000/Reference!AG$5</f>
        <v>182.01068083692519</v>
      </c>
      <c r="AG13" s="51"/>
      <c r="AH13" s="32">
        <f t="shared" si="1"/>
        <v>1.1195330890097388E-2</v>
      </c>
    </row>
    <row r="14" spans="1:34">
      <c r="A14" s="12" t="s">
        <v>12</v>
      </c>
      <c r="B14" s="4">
        <f>Real!B14*1000000/Reference!C$5</f>
        <v>170.71722344039262</v>
      </c>
      <c r="C14" s="4">
        <f>Real!C14*1000000/Reference!D$5</f>
        <v>135.40440177520151</v>
      </c>
      <c r="D14" s="4">
        <f>Real!D14*1000000/Reference!E$5</f>
        <v>131.434774323515</v>
      </c>
      <c r="E14" s="4">
        <f>Real!E14*1000000/Reference!F$5</f>
        <v>125.31948223266551</v>
      </c>
      <c r="F14" s="4">
        <f>Real!F14*1000000/Reference!G$5</f>
        <v>140.64427096982035</v>
      </c>
      <c r="G14" s="4">
        <f>Real!G14*1000000/Reference!H$5</f>
        <v>165.489720467127</v>
      </c>
      <c r="H14" s="4">
        <f>Real!H14*1000000/Reference!I$5</f>
        <v>129.98551867919144</v>
      </c>
      <c r="I14" s="4">
        <f>Real!I14*1000000/Reference!J$5</f>
        <v>101.02026657151701</v>
      </c>
      <c r="J14" s="4">
        <f>Real!J14*1000000/Reference!K$5</f>
        <v>102.71135899276604</v>
      </c>
      <c r="K14" s="4">
        <f>Real!K14*1000000/Reference!L$5</f>
        <v>106.93230903437311</v>
      </c>
      <c r="L14" s="4">
        <f>Real!L14*1000000/Reference!M$5</f>
        <v>120.75421381183295</v>
      </c>
      <c r="M14" s="4">
        <f>Real!M14*1000000/Reference!N$5</f>
        <v>120.04077471967381</v>
      </c>
      <c r="N14" s="4">
        <f>Real!N14*1000000/Reference!O$5</f>
        <v>123.77858963407719</v>
      </c>
      <c r="O14" s="4">
        <f>Real!O14*1000000/Reference!P$5</f>
        <v>139.49959374850644</v>
      </c>
      <c r="P14" s="4">
        <f>Real!P14*1000000/Reference!Q$5</f>
        <v>126.46108751915683</v>
      </c>
      <c r="Q14" s="4">
        <f>Real!Q14*1000000/Reference!R$5</f>
        <v>149.41325607664541</v>
      </c>
      <c r="R14" s="4">
        <f>Real!R14*1000000/Reference!S$5</f>
        <v>142.65632488455256</v>
      </c>
      <c r="S14" s="4">
        <f>Real!S14*1000000/Reference!T$5</f>
        <v>132.42383148375288</v>
      </c>
      <c r="T14" s="4">
        <f>Real!T14*1000000/Reference!U$5</f>
        <v>173.16144729613058</v>
      </c>
      <c r="U14" s="4">
        <f>Real!U14*1000000/Reference!V$5</f>
        <v>156.38522314095863</v>
      </c>
      <c r="V14" s="4">
        <f>Real!V14*1000000/Reference!W$5</f>
        <v>156.16132246602189</v>
      </c>
      <c r="W14" s="4">
        <f>Real!W14*1000000/Reference!X$5</f>
        <v>156.14490246949171</v>
      </c>
      <c r="X14" s="4">
        <f>Real!X14*1000000/Reference!Y$5</f>
        <v>151.18298989635241</v>
      </c>
      <c r="Y14" s="4">
        <f>Real!Y14*1000000/Reference!Z$5</f>
        <v>164.52845573459649</v>
      </c>
      <c r="Z14" s="4">
        <f>Real!Z14*1000000/Reference!AA$5</f>
        <v>135.6943304001023</v>
      </c>
      <c r="AA14" s="4">
        <f>Real!AA14*1000000/Reference!AB$5</f>
        <v>165.18268345102857</v>
      </c>
      <c r="AB14" s="4">
        <f>Real!AB14*1000000/Reference!AC$5</f>
        <v>215.33435155020172</v>
      </c>
      <c r="AC14" s="4">
        <f>Real!AC14*1000000/Reference!AD$5</f>
        <v>199.40909978458654</v>
      </c>
      <c r="AD14" s="4">
        <f>Real!AD14*1000000/Reference!AE$5</f>
        <v>167.99271535774997</v>
      </c>
      <c r="AE14" s="4">
        <f>Real!AE14*1000000/Reference!AF$5</f>
        <v>134.94274524970655</v>
      </c>
      <c r="AF14" s="4">
        <f>Real!AF14*1000000/Reference!AG$5</f>
        <v>142.04741639799016</v>
      </c>
      <c r="AG14" s="51"/>
      <c r="AH14" s="32">
        <f t="shared" si="1"/>
        <v>-0.34034019479296085</v>
      </c>
    </row>
    <row r="15" spans="1:34">
      <c r="A15" s="12" t="s">
        <v>13</v>
      </c>
      <c r="B15" s="4">
        <f>Real!B15*1000000/Reference!C$5</f>
        <v>119.31848950134967</v>
      </c>
      <c r="C15" s="4">
        <f>Real!C15*1000000/Reference!D$5</f>
        <v>17.661443709808896</v>
      </c>
      <c r="D15" s="4">
        <f>Real!D15*1000000/Reference!E$5</f>
        <v>19.566341808678608</v>
      </c>
      <c r="E15" s="4">
        <f>Real!E15*1000000/Reference!F$5</f>
        <v>16.489405556929672</v>
      </c>
      <c r="F15" s="4">
        <f>Real!F15*1000000/Reference!G$5</f>
        <v>18.832708648380503</v>
      </c>
      <c r="G15" s="4">
        <f>Real!G15*1000000/Reference!H$5</f>
        <v>11.345630954011069</v>
      </c>
      <c r="H15" s="4">
        <f>Real!H15*1000000/Reference!I$5</f>
        <v>15.956306185170208</v>
      </c>
      <c r="I15" s="4">
        <f>Real!I15*1000000/Reference!J$5</f>
        <v>25.922181610804362</v>
      </c>
      <c r="J15" s="4">
        <f>Real!J15*1000000/Reference!K$5</f>
        <v>18.407053582932981</v>
      </c>
      <c r="K15" s="4">
        <f>Real!K15*1000000/Reference!L$5</f>
        <v>32.712844540120727</v>
      </c>
      <c r="L15" s="4">
        <f>Real!L15*1000000/Reference!M$5</f>
        <v>34.695576926216795</v>
      </c>
      <c r="M15" s="4">
        <f>Real!M15*1000000/Reference!N$5</f>
        <v>45.341488277268098</v>
      </c>
      <c r="N15" s="4">
        <f>Real!N15*1000000/Reference!O$5</f>
        <v>51.207893681102995</v>
      </c>
      <c r="O15" s="4">
        <f>Real!O15*1000000/Reference!P$5</f>
        <v>60.340295368732974</v>
      </c>
      <c r="P15" s="4">
        <f>Real!P15*1000000/Reference!Q$5</f>
        <v>73.624605747454325</v>
      </c>
      <c r="Q15" s="4">
        <f>Real!Q15*1000000/Reference!R$5</f>
        <v>71.806740443489474</v>
      </c>
      <c r="R15" s="4">
        <f>Real!R15*1000000/Reference!S$5</f>
        <v>79.342562716689343</v>
      </c>
      <c r="S15" s="4">
        <f>Real!S15*1000000/Reference!T$5</f>
        <v>88.543745311621748</v>
      </c>
      <c r="T15" s="4">
        <f>Real!T15*1000000/Reference!U$5</f>
        <v>231.29071501452003</v>
      </c>
      <c r="U15" s="4">
        <f>Real!U15*1000000/Reference!V$5</f>
        <v>11.101420161240888</v>
      </c>
      <c r="V15" s="4">
        <f>Real!V15*1000000/Reference!W$5</f>
        <v>67.061690831387239</v>
      </c>
      <c r="W15" s="4">
        <f>Real!W15*1000000/Reference!X$5</f>
        <v>80.151303486558618</v>
      </c>
      <c r="X15" s="4">
        <f>Real!X15*1000000/Reference!Y$5</f>
        <v>72.531569365566369</v>
      </c>
      <c r="Y15" s="4">
        <f>Real!Y15*1000000/Reference!Z$5</f>
        <v>122.57260120147509</v>
      </c>
      <c r="Z15" s="4">
        <f>Real!Z15*1000000/Reference!AA$5</f>
        <v>113.57025479138998</v>
      </c>
      <c r="AA15" s="4">
        <f>Real!AA15*1000000/Reference!AB$5</f>
        <v>112.98741172858459</v>
      </c>
      <c r="AB15" s="4">
        <f>Real!AB15*1000000/Reference!AC$5</f>
        <v>139.8186540257729</v>
      </c>
      <c r="AC15" s="4">
        <f>Real!AC15*1000000/Reference!AD$5</f>
        <v>172.49062514855811</v>
      </c>
      <c r="AD15" s="4">
        <f>Real!AD15*1000000/Reference!AE$5</f>
        <v>271.22024800950436</v>
      </c>
      <c r="AE15" s="4">
        <f>Real!AE15*1000000/Reference!AF$5</f>
        <v>282.87525196736937</v>
      </c>
      <c r="AF15" s="4">
        <f>Real!AF15*1000000/Reference!AG$5</f>
        <v>258.20995646358807</v>
      </c>
      <c r="AG15" s="51"/>
      <c r="AH15" s="32">
        <f t="shared" si="1"/>
        <v>0.84674897825859485</v>
      </c>
    </row>
    <row r="16" spans="1:34">
      <c r="A16" s="12" t="s">
        <v>46</v>
      </c>
      <c r="B16" s="4">
        <f>Real!B16*1000000/Reference!C$5</f>
        <v>0</v>
      </c>
      <c r="C16" s="4">
        <f>Real!C16*1000000/Reference!D$5</f>
        <v>0</v>
      </c>
      <c r="D16" s="4">
        <f>Real!D16*1000000/Reference!E$5</f>
        <v>0</v>
      </c>
      <c r="E16" s="4">
        <f>Real!E16*1000000/Reference!F$5</f>
        <v>0</v>
      </c>
      <c r="F16" s="4">
        <f>Real!F16*1000000/Reference!G$5</f>
        <v>0</v>
      </c>
      <c r="G16" s="4">
        <f>Real!G16*1000000/Reference!H$5</f>
        <v>0</v>
      </c>
      <c r="H16" s="4">
        <f>Real!H16*1000000/Reference!I$5</f>
        <v>0</v>
      </c>
      <c r="I16" s="4">
        <f>Real!I16*1000000/Reference!J$5</f>
        <v>0</v>
      </c>
      <c r="J16" s="4">
        <f>Real!J16*1000000/Reference!K$5</f>
        <v>0</v>
      </c>
      <c r="K16" s="4">
        <f>Real!K16*1000000/Reference!L$5</f>
        <v>0</v>
      </c>
      <c r="L16" s="4">
        <f>Real!L16*1000000/Reference!M$5</f>
        <v>0</v>
      </c>
      <c r="M16" s="4">
        <f>Real!M16*1000000/Reference!N$5</f>
        <v>0</v>
      </c>
      <c r="N16" s="4">
        <f>Real!N16*1000000/Reference!O$5</f>
        <v>0</v>
      </c>
      <c r="O16" s="4">
        <f>Real!O16*1000000/Reference!P$5</f>
        <v>0</v>
      </c>
      <c r="P16" s="4">
        <f>Real!P16*1000000/Reference!Q$5</f>
        <v>0</v>
      </c>
      <c r="Q16" s="4">
        <f>Real!Q16*1000000/Reference!R$5</f>
        <v>150.79415493132791</v>
      </c>
      <c r="R16" s="4">
        <f>Real!R16*1000000/Reference!S$5</f>
        <v>111.13301713852783</v>
      </c>
      <c r="S16" s="4">
        <f>Real!S16*1000000/Reference!T$5</f>
        <v>170.03533391700813</v>
      </c>
      <c r="T16" s="4">
        <f>Real!T16*1000000/Reference!U$5</f>
        <v>300.45718546424928</v>
      </c>
      <c r="U16" s="4">
        <f>Real!U16*1000000/Reference!V$5</f>
        <v>185.58678486944007</v>
      </c>
      <c r="V16" s="4">
        <f>Real!V16*1000000/Reference!W$5</f>
        <v>125.59256586796904</v>
      </c>
      <c r="W16" s="4">
        <f>Real!W16*1000000/Reference!X$5</f>
        <v>123.1142500240223</v>
      </c>
      <c r="X16" s="4">
        <f>Real!X16*1000000/Reference!Y$5</f>
        <v>163.8760145353265</v>
      </c>
      <c r="Y16" s="4">
        <f>Real!Y16*1000000/Reference!Z$5</f>
        <v>128.94286183739405</v>
      </c>
      <c r="Z16" s="4">
        <f>Real!Z16*1000000/Reference!AA$5</f>
        <v>183.52447481131853</v>
      </c>
      <c r="AA16" s="4">
        <f>Real!AA16*1000000/Reference!AB$5</f>
        <v>253.40292702896326</v>
      </c>
      <c r="AB16" s="4">
        <f>Real!AB16*1000000/Reference!AC$5</f>
        <v>223.7575813919336</v>
      </c>
      <c r="AC16" s="4">
        <f>Real!AC16*1000000/Reference!AD$5</f>
        <v>246.88598846389672</v>
      </c>
      <c r="AD16" s="4">
        <f>Real!AD16*1000000/Reference!AE$5</f>
        <v>234.32159797052091</v>
      </c>
      <c r="AE16" s="4">
        <f>Real!AE16*1000000/Reference!AF$5</f>
        <v>267.84134276840661</v>
      </c>
      <c r="AF16" s="4">
        <f>Real!AF16*1000000/Reference!AG$5</f>
        <v>254.8188247284246</v>
      </c>
      <c r="AG16" s="51"/>
      <c r="AH16" s="32">
        <f t="shared" si="1"/>
        <v>0.1388164957060567</v>
      </c>
    </row>
    <row r="17" spans="1:34">
      <c r="A17" s="12" t="s">
        <v>15</v>
      </c>
      <c r="B17" s="4">
        <f>Real!B17*1000000/Reference!C$5</f>
        <v>0</v>
      </c>
      <c r="C17" s="4">
        <f>Real!C17*1000000/Reference!D$5</f>
        <v>0</v>
      </c>
      <c r="D17" s="4">
        <f>Real!D17*1000000/Reference!E$5</f>
        <v>0</v>
      </c>
      <c r="E17" s="4">
        <f>Real!E17*1000000/Reference!F$5</f>
        <v>0</v>
      </c>
      <c r="F17" s="4">
        <f>Real!F17*1000000/Reference!G$5</f>
        <v>0</v>
      </c>
      <c r="G17" s="4">
        <f>Real!G17*1000000/Reference!H$5</f>
        <v>193.2669548717748</v>
      </c>
      <c r="H17" s="4">
        <f>Real!H17*1000000/Reference!I$5</f>
        <v>440.54972199055311</v>
      </c>
      <c r="I17" s="4">
        <f>Real!I17*1000000/Reference!J$5</f>
        <v>182.21768838183067</v>
      </c>
      <c r="J17" s="4">
        <f>Real!J17*1000000/Reference!K$5</f>
        <v>409.37287168442953</v>
      </c>
      <c r="K17" s="4">
        <f>Real!K17*1000000/Reference!L$5</f>
        <v>495.61718233365701</v>
      </c>
      <c r="L17" s="4">
        <f>Real!L17*1000000/Reference!M$5</f>
        <v>184.02261879493417</v>
      </c>
      <c r="M17" s="4">
        <f>Real!M17*1000000/Reference!N$5</f>
        <v>192.78287461773701</v>
      </c>
      <c r="N17" s="4">
        <f>Real!N17*1000000/Reference!O$5</f>
        <v>225.56605928240464</v>
      </c>
      <c r="O17" s="4">
        <f>Real!O17*1000000/Reference!P$5</f>
        <v>227.32160780002869</v>
      </c>
      <c r="P17" s="4">
        <f>Real!P17*1000000/Reference!Q$5</f>
        <v>186.2269439494433</v>
      </c>
      <c r="Q17" s="4">
        <f>Real!Q17*1000000/Reference!R$5</f>
        <v>190.56404194618361</v>
      </c>
      <c r="R17" s="4">
        <f>Real!R17*1000000/Reference!S$5</f>
        <v>174.9810726580186</v>
      </c>
      <c r="S17" s="4">
        <f>Real!S17*1000000/Reference!T$5</f>
        <v>85.670644431303643</v>
      </c>
      <c r="T17" s="4">
        <f>Real!T17*1000000/Reference!U$5</f>
        <v>74.807707401302878</v>
      </c>
      <c r="U17" s="4">
        <f>Real!U17*1000000/Reference!V$5</f>
        <v>46.336362412135884</v>
      </c>
      <c r="V17" s="4">
        <f>Real!V17*1000000/Reference!W$5</f>
        <v>65.876855304330931</v>
      </c>
      <c r="W17" s="4">
        <f>Real!W17*1000000/Reference!X$5</f>
        <v>65.13737055679978</v>
      </c>
      <c r="X17" s="4">
        <f>Real!X17*1000000/Reference!Y$5</f>
        <v>81.144693227727373</v>
      </c>
      <c r="Y17" s="4">
        <f>Real!Y17*1000000/Reference!Z$5</f>
        <v>59.528987321863355</v>
      </c>
      <c r="Z17" s="4">
        <f>Real!Z17*1000000/Reference!AA$5</f>
        <v>45.723089591338827</v>
      </c>
      <c r="AA17" s="4">
        <f>Real!AA17*1000000/Reference!AB$5</f>
        <v>30.703101013202332</v>
      </c>
      <c r="AB17" s="4">
        <f>Real!AB17*1000000/Reference!AC$5</f>
        <v>31.624404836726619</v>
      </c>
      <c r="AC17" s="4">
        <f>Real!AC17*1000000/Reference!AD$5</f>
        <v>31.607573854862654</v>
      </c>
      <c r="AD17" s="4">
        <f>Real!AD17*1000000/Reference!AE$5</f>
        <v>27.259723747964983</v>
      </c>
      <c r="AE17" s="4">
        <f>Real!AE17*1000000/Reference!AF$5</f>
        <v>27.182815571895116</v>
      </c>
      <c r="AF17" s="4">
        <f>Real!AF17*1000000/Reference!AG$5</f>
        <v>29.388635172408087</v>
      </c>
      <c r="AG17" s="51"/>
      <c r="AH17" s="32">
        <f t="shared" si="1"/>
        <v>-7.0697604456481322E-2</v>
      </c>
    </row>
    <row r="18" spans="1:34">
      <c r="A18" s="12" t="s">
        <v>16</v>
      </c>
      <c r="B18" s="4">
        <f>Real!B18*1000000/Reference!C$5</f>
        <v>108.30447508584048</v>
      </c>
      <c r="C18" s="4">
        <f>Real!C18*1000000/Reference!D$5</f>
        <v>6.3400054342903722</v>
      </c>
      <c r="D18" s="4">
        <f>Real!D18*1000000/Reference!E$5</f>
        <v>76.989301464583221</v>
      </c>
      <c r="E18" s="4">
        <f>Real!E18*1000000/Reference!F$5</f>
        <v>19.787286668315605</v>
      </c>
      <c r="F18" s="4">
        <f>Real!F18*1000000/Reference!G$5</f>
        <v>27.247323150848395</v>
      </c>
      <c r="G18" s="4">
        <f>Real!G18*1000000/Reference!H$5</f>
        <v>65.335185148960306</v>
      </c>
      <c r="H18" s="4">
        <f>Real!H18*1000000/Reference!I$5</f>
        <v>13.232058787702124</v>
      </c>
      <c r="I18" s="4">
        <f>Real!I18*1000000/Reference!J$5</f>
        <v>17.154384889502886</v>
      </c>
      <c r="J18" s="4">
        <f>Real!J18*1000000/Reference!K$5</f>
        <v>27.610580374399472</v>
      </c>
      <c r="K18" s="4">
        <f>Real!K18*1000000/Reference!L$5</f>
        <v>38.692611821648157</v>
      </c>
      <c r="L18" s="4">
        <f>Real!L18*1000000/Reference!M$5</f>
        <v>25.511453622218234</v>
      </c>
      <c r="M18" s="4">
        <f>Real!M18*1000000/Reference!N$5</f>
        <v>16.962283384301731</v>
      </c>
      <c r="N18" s="4">
        <f>Real!N18*1000000/Reference!O$5</f>
        <v>10.05308342205703</v>
      </c>
      <c r="O18" s="4">
        <f>Real!O18*1000000/Reference!P$5</f>
        <v>14.637002341920375</v>
      </c>
      <c r="P18" s="4">
        <f>Real!P18*1000000/Reference!Q$5</f>
        <v>19.633228199321156</v>
      </c>
      <c r="Q18" s="4">
        <f>Real!Q18*1000000/Reference!R$5</f>
        <v>70.149661817870481</v>
      </c>
      <c r="R18" s="4">
        <f>Real!R18*1000000/Reference!S$5</f>
        <v>31.523307746024724</v>
      </c>
      <c r="S18" s="4">
        <f>Real!S18*1000000/Reference!T$5</f>
        <v>20.895279129586253</v>
      </c>
      <c r="T18" s="4">
        <f>Real!T18*1000000/Reference!U$5</f>
        <v>117.48489129581664</v>
      </c>
      <c r="U18" s="4">
        <f>Real!U18*1000000/Reference!V$5</f>
        <v>102.56746888102995</v>
      </c>
      <c r="V18" s="4">
        <f>Real!V18*1000000/Reference!W$5</f>
        <v>142.89116456299121</v>
      </c>
      <c r="W18" s="4">
        <f>Real!W18*1000000/Reference!X$5</f>
        <v>133.73949486662084</v>
      </c>
      <c r="X18" s="4">
        <f>Real!X18*1000000/Reference!Y$5</f>
        <v>32.865867368772264</v>
      </c>
      <c r="Y18" s="4">
        <f>Real!Y18*1000000/Reference!Z$5</f>
        <v>101.26517769512549</v>
      </c>
      <c r="Z18" s="4">
        <f>Real!Z18*1000000/Reference!AA$5</f>
        <v>38.137692239780314</v>
      </c>
      <c r="AA18" s="4">
        <f>Real!AA18*1000000/Reference!AB$5</f>
        <v>61.201514686316649</v>
      </c>
      <c r="AB18" s="4">
        <f>Real!AB18*1000000/Reference!AC$5</f>
        <v>22.674101581049268</v>
      </c>
      <c r="AC18" s="4">
        <f>Real!AC18*1000000/Reference!AD$5</f>
        <v>65.72062612504979</v>
      </c>
      <c r="AD18" s="4">
        <f>Real!AD18*1000000/Reference!AE$5</f>
        <v>76.924699891517619</v>
      </c>
      <c r="AE18" s="4">
        <f>Real!AE18*1000000/Reference!AF$5</f>
        <v>74.662133437471908</v>
      </c>
      <c r="AF18" s="4">
        <f>Real!AF18*1000000/Reference!AG$5</f>
        <v>72.503698748695385</v>
      </c>
      <c r="AG18" s="51"/>
      <c r="AH18" s="32">
        <f t="shared" si="1"/>
        <v>2.1976437297649349</v>
      </c>
    </row>
    <row r="19" spans="1:34">
      <c r="A19" s="12" t="s">
        <v>17</v>
      </c>
      <c r="B19" s="4">
        <f>Real!B19*1000000/Reference!C$5</f>
        <v>1817.7712958263312</v>
      </c>
      <c r="C19" s="4">
        <f>Real!C19*1000000/Reference!D$5</f>
        <v>1715.4243275065664</v>
      </c>
      <c r="D19" s="4">
        <f>Real!D19*1000000/Reference!E$5</f>
        <v>1598.0596994609898</v>
      </c>
      <c r="E19" s="4">
        <f>Real!E19*1000000/Reference!F$5</f>
        <v>1526.5067194327646</v>
      </c>
      <c r="F19" s="4">
        <f>Real!F19*1000000/Reference!G$5</f>
        <v>1230.937892932445</v>
      </c>
      <c r="G19" s="4">
        <f>Real!G19*1000000/Reference!H$5</f>
        <v>1097.0051446567945</v>
      </c>
      <c r="H19" s="4">
        <f>Real!H19*1000000/Reference!I$5</f>
        <v>979.17235028995708</v>
      </c>
      <c r="I19" s="4">
        <f>Real!I19*1000000/Reference!J$5</f>
        <v>904.60789650645233</v>
      </c>
      <c r="J19" s="4">
        <f>Real!J19*1000000/Reference!K$5</f>
        <v>848.19702910155183</v>
      </c>
      <c r="K19" s="4">
        <f>Real!K19*1000000/Reference!L$5</f>
        <v>745.00865307500749</v>
      </c>
      <c r="L19" s="4">
        <f>Real!L19*1000000/Reference!M$5</f>
        <v>802.76040731246701</v>
      </c>
      <c r="M19" s="4">
        <f>Real!M19*1000000/Reference!N$5</f>
        <v>734.59734964322115</v>
      </c>
      <c r="N19" s="4">
        <f>Real!N19*1000000/Reference!O$5</f>
        <v>714.39724067992768</v>
      </c>
      <c r="O19" s="4">
        <f>Real!O19*1000000/Reference!P$5</f>
        <v>703.77096974621236</v>
      </c>
      <c r="P19" s="4">
        <f>Real!P19*1000000/Reference!Q$5</f>
        <v>672.43806582674949</v>
      </c>
      <c r="Q19" s="4">
        <f>Real!Q19*1000000/Reference!R$5</f>
        <v>679.40223650378505</v>
      </c>
      <c r="R19" s="4">
        <f>Real!R19*1000000/Reference!S$5</f>
        <v>648.89927555164445</v>
      </c>
      <c r="S19" s="4">
        <f>Real!S19*1000000/Reference!T$5</f>
        <v>603.61237585592289</v>
      </c>
      <c r="T19" s="4">
        <f>Real!T19*1000000/Reference!U$5</f>
        <v>752.00141276194961</v>
      </c>
      <c r="U19" s="4">
        <f>Real!U19*1000000/Reference!V$5</f>
        <v>847.32796056775567</v>
      </c>
      <c r="V19" s="4">
        <f>Real!V19*1000000/Reference!W$5</f>
        <v>857.58395448335841</v>
      </c>
      <c r="W19" s="4">
        <f>Real!W19*1000000/Reference!X$5</f>
        <v>836.16057239579868</v>
      </c>
      <c r="X19" s="4">
        <f>Real!X19*1000000/Reference!Y$5</f>
        <v>857.45914659355481</v>
      </c>
      <c r="Y19" s="4">
        <f>Real!Y19*1000000/Reference!Z$5</f>
        <v>788.59433389479489</v>
      </c>
      <c r="Z19" s="4">
        <f>Real!Z19*1000000/Reference!AA$5</f>
        <v>744.6331733446608</v>
      </c>
      <c r="AA19" s="4">
        <f>Real!AA19*1000000/Reference!AB$5</f>
        <v>715.79162828779045</v>
      </c>
      <c r="AB19" s="4">
        <f>Real!AB19*1000000/Reference!AC$5</f>
        <v>523.89108389898058</v>
      </c>
      <c r="AC19" s="4">
        <f>Real!AC19*1000000/Reference!AD$5</f>
        <v>342.86508468171138</v>
      </c>
      <c r="AD19" s="4">
        <f>Real!AD19*1000000/Reference!AE$5</f>
        <v>499.263707548345</v>
      </c>
      <c r="AE19" s="4">
        <f>Real!AE19*1000000/Reference!AF$5</f>
        <v>460.47689578790317</v>
      </c>
      <c r="AF19" s="4">
        <f>Real!AF19*1000000/Reference!AG$5</f>
        <v>468.4583642452115</v>
      </c>
      <c r="AG19" s="51"/>
      <c r="AH19" s="32">
        <f t="shared" si="1"/>
        <v>-0.10580962600321309</v>
      </c>
    </row>
    <row r="20" spans="1:34">
      <c r="A20" s="17" t="s">
        <v>18</v>
      </c>
      <c r="B20" s="4">
        <f>Real!B20*1000000/Reference!C$5</f>
        <v>0</v>
      </c>
      <c r="C20" s="4">
        <f>Real!C20*1000000/Reference!D$5</f>
        <v>0</v>
      </c>
      <c r="D20" s="4">
        <f>Real!D20*1000000/Reference!E$5</f>
        <v>0</v>
      </c>
      <c r="E20" s="4">
        <f>Real!E20*1000000/Reference!F$5</f>
        <v>0</v>
      </c>
      <c r="F20" s="4">
        <f>Real!F20*1000000/Reference!G$5</f>
        <v>0</v>
      </c>
      <c r="G20" s="4">
        <f>Real!G20*1000000/Reference!H$5</f>
        <v>0</v>
      </c>
      <c r="H20" s="4">
        <f>Real!H20*1000000/Reference!I$5</f>
        <v>0</v>
      </c>
      <c r="I20" s="4">
        <f>Real!I20*1000000/Reference!J$5</f>
        <v>0</v>
      </c>
      <c r="J20" s="4">
        <f>Real!J20*1000000/Reference!K$5</f>
        <v>0</v>
      </c>
      <c r="K20" s="4">
        <f>Real!K20*1000000/Reference!L$5</f>
        <v>0</v>
      </c>
      <c r="L20" s="4">
        <f>Real!L20*1000000/Reference!M$5</f>
        <v>0</v>
      </c>
      <c r="M20" s="4">
        <f>Real!M20*1000000/Reference!N$5</f>
        <v>0</v>
      </c>
      <c r="N20" s="4">
        <f>Real!N20*1000000/Reference!O$5</f>
        <v>0</v>
      </c>
      <c r="O20" s="4">
        <f>Real!O20*1000000/Reference!P$5</f>
        <v>0</v>
      </c>
      <c r="P20" s="4">
        <f>Real!P20*1000000/Reference!Q$5</f>
        <v>0</v>
      </c>
      <c r="Q20" s="4">
        <f>Real!Q20*1000000/Reference!R$5</f>
        <v>0</v>
      </c>
      <c r="R20" s="4">
        <f>Real!R20*1000000/Reference!S$5</f>
        <v>0</v>
      </c>
      <c r="S20" s="4">
        <f>Real!S20*1000000/Reference!T$5</f>
        <v>0</v>
      </c>
      <c r="T20" s="4">
        <f>Real!T20*1000000/Reference!U$5</f>
        <v>0</v>
      </c>
      <c r="U20" s="4">
        <f>Real!U20*1000000/Reference!V$5</f>
        <v>0</v>
      </c>
      <c r="V20" s="4">
        <f>Real!V20*1000000/Reference!W$5</f>
        <v>0</v>
      </c>
      <c r="W20" s="4">
        <f>Real!W20*1000000/Reference!X$5</f>
        <v>0</v>
      </c>
      <c r="X20" s="4">
        <f>Real!X20*1000000/Reference!Y$5</f>
        <v>0</v>
      </c>
      <c r="Y20" s="4">
        <f>Real!Y20*1000000/Reference!Z$5</f>
        <v>0</v>
      </c>
      <c r="Z20" s="4">
        <f>Real!Z20*1000000/Reference!AA$5</f>
        <v>0</v>
      </c>
      <c r="AA20" s="4">
        <f>Real!AA20*1000000/Reference!AB$5</f>
        <v>0</v>
      </c>
      <c r="AB20" s="4">
        <f>Real!AB20*1000000/Reference!AC$5</f>
        <v>0</v>
      </c>
      <c r="AC20" s="4">
        <f>Real!AC20*1000000/Reference!AD$5</f>
        <v>0</v>
      </c>
      <c r="AD20" s="4">
        <f>Real!AD20*1000000/Reference!AE$5</f>
        <v>0</v>
      </c>
      <c r="AE20" s="4">
        <f>Real!AE20*1000000/Reference!AF$5</f>
        <v>0</v>
      </c>
      <c r="AF20" s="4">
        <f>Real!AF20*1000000/Reference!AG$5</f>
        <v>0</v>
      </c>
      <c r="AG20" s="51"/>
      <c r="AH20" s="51"/>
    </row>
    <row r="21" spans="1:34">
      <c r="A21" s="17" t="s">
        <v>19</v>
      </c>
      <c r="B21" s="6">
        <f>Real!B21*1000000/Reference!C$5</f>
        <v>0</v>
      </c>
      <c r="C21" s="6">
        <f>Real!C21*1000000/Reference!D$5</f>
        <v>0</v>
      </c>
      <c r="D21" s="6">
        <f>Real!D21*1000000/Reference!E$5</f>
        <v>0</v>
      </c>
      <c r="E21" s="6">
        <f>Real!E21*1000000/Reference!F$5</f>
        <v>0</v>
      </c>
      <c r="F21" s="6">
        <f>Real!F21*1000000/Reference!G$5</f>
        <v>0</v>
      </c>
      <c r="G21" s="6">
        <f>Real!G21*1000000/Reference!H$5</f>
        <v>0</v>
      </c>
      <c r="H21" s="6">
        <f>Real!H21*1000000/Reference!I$5</f>
        <v>0</v>
      </c>
      <c r="I21" s="6">
        <f>Real!I21*1000000/Reference!J$5</f>
        <v>0</v>
      </c>
      <c r="J21" s="6">
        <f>Real!J21*1000000/Reference!K$5</f>
        <v>0</v>
      </c>
      <c r="K21" s="6">
        <f>Real!K21*1000000/Reference!L$5</f>
        <v>0</v>
      </c>
      <c r="L21" s="6">
        <f>Real!L21*1000000/Reference!M$5</f>
        <v>0</v>
      </c>
      <c r="M21" s="6">
        <f>Real!M21*1000000/Reference!N$5</f>
        <v>0</v>
      </c>
      <c r="N21" s="6">
        <f>Real!N21*1000000/Reference!O$5</f>
        <v>0</v>
      </c>
      <c r="O21" s="6">
        <f>Real!O21*1000000/Reference!P$5</f>
        <v>0</v>
      </c>
      <c r="P21" s="6">
        <f>Real!P21*1000000/Reference!Q$5</f>
        <v>0</v>
      </c>
      <c r="Q21" s="6">
        <f>Real!Q21*1000000/Reference!R$5</f>
        <v>0</v>
      </c>
      <c r="R21" s="6">
        <f>Real!R21*1000000/Reference!S$5</f>
        <v>0</v>
      </c>
      <c r="S21" s="6">
        <f>Real!S21*1000000/Reference!T$5</f>
        <v>0</v>
      </c>
      <c r="T21" s="6">
        <f>Real!T21*1000000/Reference!U$5</f>
        <v>0</v>
      </c>
      <c r="U21" s="6">
        <f>Real!U21*1000000/Reference!V$5</f>
        <v>0</v>
      </c>
      <c r="V21" s="6">
        <f>Real!V21*1000000/Reference!W$5</f>
        <v>0</v>
      </c>
      <c r="W21" s="6">
        <f>Real!W21*1000000/Reference!X$5</f>
        <v>0</v>
      </c>
      <c r="X21" s="6">
        <f>Real!X21*1000000/Reference!Y$5</f>
        <v>0</v>
      </c>
      <c r="Y21" s="6">
        <f>Real!Y21*1000000/Reference!Z$5</f>
        <v>0</v>
      </c>
      <c r="Z21" s="6">
        <f>Real!Z21*1000000/Reference!AA$5</f>
        <v>0</v>
      </c>
      <c r="AA21" s="6">
        <f>Real!AA21*1000000/Reference!AB$5</f>
        <v>0</v>
      </c>
      <c r="AB21" s="6">
        <f>Real!AB21*1000000/Reference!AC$5</f>
        <v>0</v>
      </c>
      <c r="AC21" s="6">
        <f>Real!AC21*1000000/Reference!AD$5</f>
        <v>0</v>
      </c>
      <c r="AD21" s="6">
        <f>Real!AD21*1000000/Reference!AE$5</f>
        <v>0</v>
      </c>
      <c r="AE21" s="6">
        <f>Real!AE21*1000000/Reference!AF$5</f>
        <v>0</v>
      </c>
      <c r="AF21" s="6">
        <f>Real!AF21*1000000/Reference!AG$5</f>
        <v>0</v>
      </c>
      <c r="AG21" s="51"/>
      <c r="AH21" s="51"/>
    </row>
    <row r="22" spans="1:34" s="85" customFormat="1">
      <c r="A22" s="81" t="s">
        <v>20</v>
      </c>
      <c r="B22" s="79">
        <f>Real!B22*1000000/Reference!C$5</f>
        <v>14287.471283252</v>
      </c>
      <c r="C22" s="79">
        <f>Real!C22*1000000/Reference!D$5</f>
        <v>13828.910424780364</v>
      </c>
      <c r="D22" s="79">
        <f>Real!D22*1000000/Reference!E$5</f>
        <v>13165.17055044373</v>
      </c>
      <c r="E22" s="79">
        <f>Real!E22*1000000/Reference!F$5</f>
        <v>13325.913100832713</v>
      </c>
      <c r="F22" s="79">
        <f>Real!F22*1000000/Reference!G$5</f>
        <v>13199.324586942601</v>
      </c>
      <c r="G22" s="79">
        <f>Real!G22*1000000/Reference!H$5</f>
        <v>13379.237495354158</v>
      </c>
      <c r="H22" s="79">
        <f>Real!H22*1000000/Reference!I$5</f>
        <v>13960.600377425017</v>
      </c>
      <c r="I22" s="79">
        <f>Real!I22*1000000/Reference!J$5</f>
        <v>13812.329504474625</v>
      </c>
      <c r="J22" s="79">
        <f>Real!J22*1000000/Reference!K$5</f>
        <v>13527.711819169108</v>
      </c>
      <c r="K22" s="79">
        <f>Real!K22*1000000/Reference!L$5</f>
        <v>13329.604772557792</v>
      </c>
      <c r="L22" s="79">
        <f>Real!L22*1000000/Reference!M$5</f>
        <v>13571.072868875211</v>
      </c>
      <c r="M22" s="79">
        <f>Real!M22*1000000/Reference!N$5</f>
        <v>13661.814475025483</v>
      </c>
      <c r="N22" s="79">
        <f>Real!N22*1000000/Reference!O$5</f>
        <v>14104.161882289076</v>
      </c>
      <c r="O22" s="79">
        <f>Real!O22*1000000/Reference!P$5</f>
        <v>14732.59092864312</v>
      </c>
      <c r="P22" s="79">
        <f>Real!P22*1000000/Reference!Q$5</f>
        <v>15591.959153646181</v>
      </c>
      <c r="Q22" s="79">
        <f>Real!Q22*1000000/Reference!R$5</f>
        <v>15741.418404067577</v>
      </c>
      <c r="R22" s="79">
        <f>Real!R22*1000000/Reference!S$5</f>
        <v>17097.921545432833</v>
      </c>
      <c r="S22" s="79">
        <f>Real!S22*1000000/Reference!T$5</f>
        <v>16719.618786527561</v>
      </c>
      <c r="T22" s="79">
        <f>Real!T22*1000000/Reference!U$5</f>
        <v>17279.354053841929</v>
      </c>
      <c r="U22" s="79">
        <f>Real!U22*1000000/Reference!V$5</f>
        <v>16692.674558971954</v>
      </c>
      <c r="V22" s="79">
        <f>Real!V22*1000000/Reference!W$5</f>
        <v>16660.209313044212</v>
      </c>
      <c r="W22" s="79">
        <f>Real!W22*1000000/Reference!X$5</f>
        <v>16440.025574502371</v>
      </c>
      <c r="X22" s="79">
        <f>Real!X22*1000000/Reference!Y$5</f>
        <v>16401.881106251494</v>
      </c>
      <c r="Y22" s="79">
        <f>Real!Y22*1000000/Reference!Z$5</f>
        <v>16239.551674236294</v>
      </c>
      <c r="Z22" s="79">
        <f>Real!Z22*1000000/Reference!AA$5</f>
        <v>16085.045789461819</v>
      </c>
      <c r="AA22" s="79">
        <f>Real!AA22*1000000/Reference!AB$5</f>
        <v>16492.887114931942</v>
      </c>
      <c r="AB22" s="79">
        <f>Real!AB22*1000000/Reference!AC$5</f>
        <v>17363.588316014047</v>
      </c>
      <c r="AC22" s="79">
        <f>Real!AC22*1000000/Reference!AD$5</f>
        <v>17974.302151537813</v>
      </c>
      <c r="AD22" s="79">
        <f>Real!AD22*1000000/Reference!AE$5</f>
        <v>18463.98178876716</v>
      </c>
      <c r="AE22" s="79">
        <f>Real!AE22*1000000/Reference!AF$5</f>
        <v>18427.411894958179</v>
      </c>
      <c r="AF22" s="79">
        <f>Real!AF22*1000000/Reference!AG$5</f>
        <v>18606.877620863615</v>
      </c>
    </row>
    <row r="23" spans="1:34">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4"/>
      <c r="AG23" s="51"/>
      <c r="AH23" s="51"/>
    </row>
    <row r="24" spans="1:34">
      <c r="A24" s="51" t="s">
        <v>21</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4"/>
      <c r="AG24" s="51"/>
      <c r="AH24" s="51"/>
    </row>
    <row r="25" spans="1:34">
      <c r="A25" s="51" t="s">
        <v>47</v>
      </c>
      <c r="B25" s="4"/>
      <c r="C25" s="4"/>
      <c r="D25" s="4"/>
      <c r="E25" s="4"/>
      <c r="F25" s="4"/>
      <c r="G25" s="4"/>
      <c r="H25" s="4"/>
      <c r="I25" s="4"/>
      <c r="J25" s="4"/>
      <c r="K25" s="4"/>
      <c r="L25" s="4"/>
      <c r="M25" s="4"/>
      <c r="N25" s="4"/>
      <c r="O25" s="4"/>
      <c r="P25" s="4"/>
      <c r="Q25" s="4">
        <f>Real!Q7*1000000/(Reference!R$18)</f>
        <v>21102.343937715937</v>
      </c>
      <c r="R25" s="4">
        <f>Real!R7*1000000/(Reference!S$18)</f>
        <v>24481.321371573777</v>
      </c>
      <c r="S25" s="4">
        <f>Real!S7*1000000/(Reference!T$18)</f>
        <v>25100.025872466107</v>
      </c>
      <c r="T25" s="4">
        <f>Real!T7*1000000/(Reference!U$18)</f>
        <v>25976.446832345111</v>
      </c>
      <c r="U25" s="4">
        <f>Real!U7*1000000/(Reference!V$18)</f>
        <v>26285.239853535415</v>
      </c>
      <c r="V25" s="4">
        <f>Real!V7*1000000/(Reference!W$18)</f>
        <v>28219.397010118326</v>
      </c>
      <c r="W25" s="4">
        <f>Real!W7*1000000/(Reference!X$18)</f>
        <v>27853.902720367038</v>
      </c>
      <c r="X25" s="4">
        <f>Real!X7*1000000/(Reference!Y$18)</f>
        <v>29787.438834793658</v>
      </c>
      <c r="Y25" s="4">
        <f>Real!Y7*1000000/(Reference!Z$18)</f>
        <v>30748.308674769491</v>
      </c>
      <c r="Z25" s="4">
        <f>Real!Z7*1000000/(Reference!AA$18)</f>
        <v>31093.105625323653</v>
      </c>
      <c r="AA25" s="4">
        <f>Real!AA7*1000000/(Reference!AB$18)</f>
        <v>30996.486200661824</v>
      </c>
      <c r="AB25" s="4">
        <f>Real!AB7*1000000/(Reference!AC$18)</f>
        <v>31280.039156525152</v>
      </c>
      <c r="AC25" s="4">
        <f>Real!AC7*1000000/(Reference!AD$18)</f>
        <v>31863.411039716339</v>
      </c>
      <c r="AD25" s="4">
        <f>Real!AD7*1000000/(Reference!AE$18)</f>
        <v>34088.398647652597</v>
      </c>
      <c r="AE25" s="4">
        <f>Real!AE7*1000000/(Reference!AF$18)</f>
        <v>34942.764407170318</v>
      </c>
      <c r="AF25" s="4">
        <f>Real!AF7*1000000/(Reference!AG$18)</f>
        <v>35667.811354411133</v>
      </c>
      <c r="AG25" s="51"/>
      <c r="AH25" s="51"/>
    </row>
    <row r="26" spans="1:34">
      <c r="A26" s="51"/>
      <c r="B26" s="51"/>
      <c r="C26" s="51"/>
      <c r="D26" s="51"/>
      <c r="E26" s="51"/>
      <c r="F26" s="51"/>
      <c r="G26" s="51"/>
      <c r="H26" s="51"/>
      <c r="I26" s="51"/>
      <c r="J26" s="51"/>
      <c r="K26" s="51"/>
      <c r="L26" s="51"/>
      <c r="M26" s="51"/>
      <c r="N26" s="51"/>
      <c r="O26" s="51"/>
      <c r="P26" s="51"/>
      <c r="Q26" s="51"/>
      <c r="R26" s="51"/>
      <c r="S26" s="51"/>
      <c r="T26" s="51"/>
      <c r="U26" s="51"/>
      <c r="V26" s="22"/>
      <c r="W26" s="51"/>
      <c r="X26" s="51"/>
      <c r="Y26" s="51"/>
      <c r="Z26" s="51"/>
      <c r="AA26" s="51"/>
      <c r="AB26" s="51"/>
      <c r="AC26" s="51"/>
      <c r="AD26" s="51"/>
      <c r="AE26" s="51"/>
      <c r="AF26" s="4"/>
      <c r="AG26" s="51"/>
      <c r="AH26" s="51"/>
    </row>
    <row r="27" spans="1:34">
      <c r="A27" s="51"/>
      <c r="B27" s="51"/>
      <c r="C27" s="51"/>
      <c r="D27" s="51"/>
      <c r="E27" s="51"/>
      <c r="F27" s="51"/>
      <c r="G27" s="51"/>
      <c r="H27" s="51"/>
      <c r="I27" s="51"/>
      <c r="J27" s="51"/>
      <c r="K27" s="51"/>
      <c r="L27" s="51"/>
      <c r="M27" s="51"/>
      <c r="N27" s="51"/>
      <c r="O27" s="51"/>
      <c r="P27" s="51"/>
      <c r="Q27" s="51"/>
      <c r="R27" s="51"/>
      <c r="S27" s="51"/>
      <c r="T27" s="51"/>
      <c r="U27" s="51"/>
      <c r="V27" s="22"/>
      <c r="W27" s="51"/>
      <c r="X27" s="51"/>
      <c r="Y27" s="51"/>
      <c r="Z27" s="51"/>
      <c r="AA27" s="51"/>
      <c r="AB27" s="51"/>
      <c r="AC27" s="51"/>
      <c r="AD27" s="51"/>
      <c r="AE27" s="51"/>
      <c r="AF27" s="4"/>
      <c r="AG27" s="51"/>
      <c r="AH27" s="51"/>
    </row>
    <row r="28" spans="1:34">
      <c r="A28" s="51"/>
      <c r="B28" s="51"/>
      <c r="C28" s="51"/>
      <c r="D28" s="51"/>
      <c r="E28" s="51"/>
      <c r="F28" s="51"/>
      <c r="G28" s="51"/>
      <c r="H28" s="51"/>
      <c r="I28" s="51"/>
      <c r="J28" s="51"/>
      <c r="K28" s="51"/>
      <c r="L28" s="51"/>
      <c r="M28" s="51"/>
      <c r="N28" s="51"/>
      <c r="O28" s="51"/>
      <c r="P28" s="51"/>
      <c r="Q28" s="51"/>
      <c r="R28" s="51"/>
      <c r="S28" s="51"/>
      <c r="T28" s="51"/>
      <c r="U28" s="51"/>
      <c r="V28" s="22"/>
      <c r="W28" s="51"/>
      <c r="X28" s="51"/>
      <c r="Y28" s="51"/>
      <c r="Z28" s="51"/>
      <c r="AA28" s="51"/>
      <c r="AB28" s="51"/>
      <c r="AC28" s="51"/>
      <c r="AD28" s="51"/>
      <c r="AE28" s="51"/>
      <c r="AF28" s="4"/>
      <c r="AG28" s="51"/>
      <c r="AH28" s="51"/>
    </row>
    <row r="29" spans="1:34">
      <c r="A29" s="51"/>
      <c r="B29" s="51"/>
      <c r="C29" s="51"/>
      <c r="D29" s="51"/>
      <c r="E29" s="51"/>
      <c r="F29" s="51"/>
      <c r="G29" s="51"/>
      <c r="H29" s="51"/>
      <c r="I29" s="51"/>
      <c r="J29" s="51"/>
      <c r="K29" s="51"/>
      <c r="L29" s="51"/>
      <c r="M29" s="51"/>
      <c r="N29" s="51"/>
      <c r="O29" s="51"/>
      <c r="P29" s="51"/>
      <c r="Q29" s="51"/>
      <c r="R29" s="51"/>
      <c r="S29" s="51"/>
      <c r="T29" s="51"/>
      <c r="U29" s="51"/>
      <c r="V29" s="22"/>
      <c r="W29" s="51"/>
      <c r="X29" s="51"/>
      <c r="Y29" s="51"/>
      <c r="Z29" s="51"/>
      <c r="AA29" s="51"/>
      <c r="AB29" s="51"/>
      <c r="AC29" s="51"/>
      <c r="AD29" s="51"/>
      <c r="AE29" s="51"/>
      <c r="AF29" s="4"/>
      <c r="AG29" s="51"/>
      <c r="AH29" s="51"/>
    </row>
    <row r="30" spans="1:34">
      <c r="A30" s="9"/>
      <c r="B30" s="51"/>
      <c r="C30" s="51"/>
      <c r="D30" s="51"/>
      <c r="E30" s="51"/>
      <c r="F30" s="51"/>
      <c r="G30" s="51"/>
      <c r="H30" s="51"/>
      <c r="I30" s="51"/>
      <c r="J30" s="51"/>
      <c r="K30" s="51"/>
      <c r="L30" s="51"/>
      <c r="M30" s="51"/>
      <c r="N30" s="51"/>
      <c r="O30" s="51"/>
      <c r="P30" s="51"/>
      <c r="Q30" s="51"/>
      <c r="R30" s="51"/>
      <c r="S30" s="51"/>
      <c r="T30" s="51"/>
      <c r="U30" s="51"/>
      <c r="V30" s="22"/>
      <c r="W30" s="51"/>
      <c r="X30" s="51"/>
      <c r="Y30" s="51"/>
      <c r="Z30" s="51"/>
      <c r="AA30" s="51"/>
      <c r="AB30" s="51"/>
      <c r="AC30" s="51"/>
      <c r="AD30" s="51"/>
      <c r="AE30" s="51"/>
      <c r="AF30" s="4"/>
      <c r="AG30" s="51"/>
      <c r="AH30" s="51"/>
    </row>
    <row r="31" spans="1:34">
      <c r="A31" s="9"/>
      <c r="B31" s="51"/>
      <c r="C31" s="51"/>
      <c r="D31" s="51"/>
      <c r="E31" s="51"/>
      <c r="F31" s="51"/>
      <c r="G31" s="51"/>
      <c r="H31" s="51"/>
      <c r="I31" s="51"/>
      <c r="J31" s="51"/>
      <c r="K31" s="51"/>
      <c r="L31" s="51"/>
      <c r="M31" s="51"/>
      <c r="N31" s="51"/>
      <c r="O31" s="51"/>
      <c r="P31" s="51"/>
      <c r="Q31" s="51"/>
      <c r="R31" s="51"/>
      <c r="S31" s="51"/>
      <c r="T31" s="16"/>
      <c r="U31" s="16"/>
      <c r="V31" s="22"/>
      <c r="W31" s="16"/>
      <c r="X31" s="16"/>
      <c r="Y31" s="16"/>
      <c r="Z31" s="16"/>
      <c r="AA31" s="16"/>
      <c r="AB31" s="16"/>
      <c r="AC31" s="16"/>
      <c r="AD31" s="16"/>
      <c r="AE31" s="16"/>
      <c r="AF31" s="4"/>
      <c r="AG31" s="51"/>
      <c r="AH31" s="51"/>
    </row>
    <row r="32" spans="1:34">
      <c r="A32" s="9"/>
      <c r="B32" s="51"/>
      <c r="C32" s="51"/>
      <c r="D32" s="51"/>
      <c r="E32" s="51"/>
      <c r="F32" s="51"/>
      <c r="G32" s="51"/>
      <c r="H32" s="51"/>
      <c r="I32" s="51"/>
      <c r="J32" s="51"/>
      <c r="K32" s="51"/>
      <c r="L32" s="51"/>
      <c r="M32" s="51"/>
      <c r="N32" s="51"/>
      <c r="O32" s="51"/>
      <c r="P32" s="51"/>
      <c r="Q32" s="51"/>
      <c r="R32" s="51"/>
      <c r="S32" s="51"/>
      <c r="T32" s="16"/>
      <c r="U32" s="16"/>
      <c r="V32" s="22"/>
      <c r="W32" s="22"/>
      <c r="X32" s="22"/>
      <c r="Y32" s="22"/>
      <c r="Z32" s="22"/>
      <c r="AA32" s="22"/>
      <c r="AB32" s="22"/>
      <c r="AC32" s="22"/>
      <c r="AD32" s="22"/>
      <c r="AE32" s="22"/>
      <c r="AF32" s="4"/>
      <c r="AG32" s="51"/>
      <c r="AH32" s="51"/>
    </row>
    <row r="33" spans="1:32">
      <c r="A33" s="9"/>
      <c r="B33" s="51"/>
      <c r="C33" s="51"/>
      <c r="D33" s="51"/>
      <c r="E33" s="51"/>
      <c r="F33" s="51"/>
      <c r="G33" s="51"/>
      <c r="H33" s="51"/>
      <c r="I33" s="51"/>
      <c r="J33" s="51"/>
      <c r="K33" s="51"/>
      <c r="L33" s="51"/>
      <c r="M33" s="51"/>
      <c r="N33" s="51"/>
      <c r="O33" s="51"/>
      <c r="P33" s="51"/>
      <c r="Q33" s="51"/>
      <c r="R33" s="51"/>
      <c r="S33" s="51"/>
      <c r="T33" s="16"/>
      <c r="U33" s="16"/>
      <c r="V33" s="22"/>
      <c r="W33" s="22"/>
      <c r="X33" s="22"/>
      <c r="Y33" s="22"/>
      <c r="Z33" s="22"/>
      <c r="AA33" s="22"/>
      <c r="AB33" s="22"/>
      <c r="AC33" s="22"/>
      <c r="AD33" s="22"/>
      <c r="AE33" s="22"/>
      <c r="AF33" s="4"/>
    </row>
    <row r="34" spans="1:32">
      <c r="A34" s="9"/>
      <c r="B34" s="51"/>
      <c r="C34" s="51"/>
      <c r="D34" s="51"/>
      <c r="E34" s="51"/>
      <c r="F34" s="51"/>
      <c r="G34" s="51"/>
      <c r="H34" s="51"/>
      <c r="I34" s="51"/>
      <c r="J34" s="51"/>
      <c r="K34" s="51"/>
      <c r="L34" s="51"/>
      <c r="M34" s="51"/>
      <c r="N34" s="51"/>
      <c r="O34" s="51"/>
      <c r="P34" s="51"/>
      <c r="Q34" s="51"/>
      <c r="R34" s="51"/>
      <c r="S34" s="51"/>
      <c r="T34" s="16"/>
      <c r="U34" s="16"/>
      <c r="V34" s="22"/>
      <c r="W34" s="22"/>
      <c r="X34" s="22"/>
      <c r="Y34" s="22"/>
      <c r="Z34" s="22"/>
      <c r="AA34" s="22"/>
      <c r="AB34" s="22"/>
      <c r="AC34" s="22"/>
      <c r="AD34" s="22"/>
      <c r="AE34" s="22"/>
      <c r="AF34" s="4"/>
    </row>
    <row r="35" spans="1:32">
      <c r="A35" s="9"/>
      <c r="B35" s="51"/>
      <c r="C35" s="51"/>
      <c r="D35" s="51"/>
      <c r="E35" s="51"/>
      <c r="F35" s="51"/>
      <c r="G35" s="51"/>
      <c r="H35" s="51"/>
      <c r="I35" s="51"/>
      <c r="J35" s="51"/>
      <c r="K35" s="51"/>
      <c r="L35" s="51"/>
      <c r="M35" s="51"/>
      <c r="N35" s="51"/>
      <c r="O35" s="51"/>
      <c r="P35" s="51"/>
      <c r="Q35" s="51"/>
      <c r="R35" s="51"/>
      <c r="S35" s="51"/>
      <c r="T35" s="16"/>
      <c r="U35" s="16"/>
      <c r="V35" s="22"/>
      <c r="W35" s="22"/>
      <c r="X35" s="22"/>
      <c r="Y35" s="22"/>
      <c r="Z35" s="22"/>
      <c r="AA35" s="22"/>
      <c r="AB35" s="22"/>
      <c r="AC35" s="22"/>
      <c r="AD35" s="22"/>
      <c r="AE35" s="22"/>
      <c r="AF35" s="4"/>
    </row>
    <row r="36" spans="1:32">
      <c r="A36" s="9"/>
      <c r="B36" s="51"/>
      <c r="C36" s="51"/>
      <c r="D36" s="51"/>
      <c r="E36" s="51"/>
      <c r="F36" s="51"/>
      <c r="G36" s="51"/>
      <c r="H36" s="51"/>
      <c r="I36" s="51"/>
      <c r="J36" s="51"/>
      <c r="K36" s="51"/>
      <c r="L36" s="51"/>
      <c r="M36" s="51"/>
      <c r="N36" s="51"/>
      <c r="O36" s="51"/>
      <c r="P36" s="51"/>
      <c r="Q36" s="51"/>
      <c r="R36" s="51"/>
      <c r="S36" s="51"/>
      <c r="T36" s="16"/>
      <c r="U36" s="16"/>
      <c r="V36" s="22"/>
      <c r="W36" s="22"/>
      <c r="X36" s="22"/>
      <c r="Y36" s="22"/>
      <c r="Z36" s="22"/>
      <c r="AA36" s="22"/>
      <c r="AB36" s="22"/>
      <c r="AC36" s="22"/>
      <c r="AD36" s="22"/>
      <c r="AE36" s="22"/>
      <c r="AF36" s="4"/>
    </row>
    <row r="37" spans="1:32">
      <c r="A37" s="9"/>
      <c r="B37" s="51"/>
      <c r="C37" s="51"/>
      <c r="D37" s="51"/>
      <c r="E37" s="51"/>
      <c r="F37" s="51"/>
      <c r="G37" s="51"/>
      <c r="H37" s="51"/>
      <c r="I37" s="51"/>
      <c r="J37" s="51"/>
      <c r="K37" s="51"/>
      <c r="L37" s="51"/>
      <c r="M37" s="51"/>
      <c r="N37" s="51"/>
      <c r="O37" s="51"/>
      <c r="P37" s="51"/>
      <c r="Q37" s="51"/>
      <c r="R37" s="51"/>
      <c r="S37" s="51"/>
      <c r="T37" s="16"/>
      <c r="U37" s="16"/>
      <c r="V37" s="22"/>
      <c r="W37" s="16"/>
      <c r="X37" s="16"/>
      <c r="Y37" s="16"/>
      <c r="Z37" s="16"/>
      <c r="AA37" s="42"/>
      <c r="AB37" s="42"/>
      <c r="AC37" s="42"/>
      <c r="AD37" s="42"/>
      <c r="AE37" s="42"/>
      <c r="AF37" s="4"/>
    </row>
    <row r="38" spans="1:32">
      <c r="A38" s="9"/>
      <c r="B38" s="51"/>
      <c r="C38" s="51"/>
      <c r="D38" s="51"/>
      <c r="E38" s="51"/>
      <c r="F38" s="51"/>
      <c r="G38" s="51"/>
      <c r="H38" s="51"/>
      <c r="I38" s="51"/>
      <c r="J38" s="51"/>
      <c r="K38" s="51"/>
      <c r="L38" s="51"/>
      <c r="M38" s="51"/>
      <c r="N38" s="51"/>
      <c r="O38" s="51"/>
      <c r="P38" s="51"/>
      <c r="Q38" s="51"/>
      <c r="R38" s="51"/>
      <c r="S38" s="51"/>
      <c r="T38" s="16"/>
      <c r="U38" s="16"/>
      <c r="V38" s="22"/>
      <c r="W38" s="22"/>
      <c r="X38" s="22"/>
      <c r="Y38" s="22"/>
      <c r="Z38" s="22"/>
      <c r="AA38" s="22"/>
      <c r="AB38" s="22"/>
      <c r="AC38" s="22"/>
      <c r="AD38" s="22"/>
      <c r="AE38" s="22"/>
      <c r="AF38" s="4"/>
    </row>
    <row r="39" spans="1:32">
      <c r="A39" s="9"/>
      <c r="B39" s="51"/>
      <c r="C39" s="51"/>
      <c r="D39" s="51"/>
      <c r="E39" s="51"/>
      <c r="F39" s="51"/>
      <c r="G39" s="51"/>
      <c r="H39" s="51"/>
      <c r="I39" s="51"/>
      <c r="J39" s="51"/>
      <c r="K39" s="51"/>
      <c r="L39" s="51"/>
      <c r="M39" s="51"/>
      <c r="N39" s="51"/>
      <c r="O39" s="51"/>
      <c r="P39" s="51"/>
      <c r="Q39" s="51"/>
      <c r="R39" s="51"/>
      <c r="S39" s="51"/>
      <c r="T39" s="16"/>
      <c r="U39" s="16"/>
      <c r="V39" s="22"/>
      <c r="W39" s="22"/>
      <c r="X39" s="22"/>
      <c r="Y39" s="22"/>
      <c r="Z39" s="22"/>
      <c r="AA39" s="22"/>
      <c r="AB39" s="22"/>
      <c r="AC39" s="22"/>
      <c r="AD39" s="22"/>
      <c r="AE39" s="22"/>
      <c r="AF39" s="4"/>
    </row>
    <row r="40" spans="1:32">
      <c r="A40" s="9"/>
      <c r="B40" s="51"/>
      <c r="C40" s="51"/>
      <c r="D40" s="51"/>
      <c r="E40" s="51"/>
      <c r="F40" s="51"/>
      <c r="G40" s="51"/>
      <c r="H40" s="51"/>
      <c r="I40" s="51"/>
      <c r="J40" s="51"/>
      <c r="K40" s="51"/>
      <c r="L40" s="51"/>
      <c r="M40" s="51"/>
      <c r="N40" s="51"/>
      <c r="O40" s="51"/>
      <c r="P40" s="51"/>
      <c r="Q40" s="51"/>
      <c r="R40" s="51"/>
      <c r="S40" s="51"/>
      <c r="T40" s="16"/>
      <c r="U40" s="16"/>
      <c r="V40" s="22"/>
      <c r="W40" s="22"/>
      <c r="X40" s="22"/>
      <c r="Y40" s="22"/>
      <c r="Z40" s="22"/>
      <c r="AA40" s="22"/>
      <c r="AB40" s="22"/>
      <c r="AC40" s="22"/>
      <c r="AD40" s="22"/>
      <c r="AE40" s="22"/>
      <c r="AF40" s="4"/>
    </row>
    <row r="41" spans="1:32">
      <c r="A41" s="9"/>
      <c r="B41" s="51"/>
      <c r="C41" s="51"/>
      <c r="D41" s="51"/>
      <c r="E41" s="51"/>
      <c r="F41" s="51"/>
      <c r="G41" s="51"/>
      <c r="H41" s="51"/>
      <c r="I41" s="51"/>
      <c r="J41" s="51"/>
      <c r="K41" s="51"/>
      <c r="L41" s="51"/>
      <c r="M41" s="51"/>
      <c r="N41" s="51"/>
      <c r="O41" s="51"/>
      <c r="P41" s="51"/>
      <c r="Q41" s="51"/>
      <c r="R41" s="51"/>
      <c r="S41" s="51"/>
      <c r="T41" s="16"/>
      <c r="U41" s="16"/>
      <c r="V41" s="22"/>
      <c r="W41" s="46"/>
      <c r="X41" s="46"/>
      <c r="Y41" s="46"/>
      <c r="Z41" s="46"/>
      <c r="AA41" s="48"/>
      <c r="AB41" s="48"/>
      <c r="AC41" s="48"/>
      <c r="AD41" s="48"/>
      <c r="AE41" s="48"/>
      <c r="AF41" s="4"/>
    </row>
    <row r="42" spans="1:32">
      <c r="A42" s="9"/>
      <c r="B42" s="51"/>
      <c r="C42" s="51"/>
      <c r="D42" s="51"/>
      <c r="E42" s="51"/>
      <c r="F42" s="51"/>
      <c r="G42" s="51"/>
      <c r="H42" s="51"/>
      <c r="I42" s="51"/>
      <c r="J42" s="51"/>
      <c r="K42" s="51"/>
      <c r="L42" s="51"/>
      <c r="M42" s="51"/>
      <c r="N42" s="51"/>
      <c r="O42" s="51"/>
      <c r="P42" s="51"/>
      <c r="Q42" s="51"/>
      <c r="R42" s="51"/>
      <c r="S42" s="51"/>
      <c r="T42" s="16"/>
      <c r="U42" s="16"/>
      <c r="V42" s="22"/>
      <c r="W42" s="22"/>
      <c r="X42" s="22"/>
      <c r="Y42" s="22"/>
      <c r="Z42" s="22"/>
      <c r="AA42" s="22"/>
      <c r="AB42" s="22"/>
      <c r="AC42" s="22"/>
      <c r="AD42" s="22"/>
      <c r="AE42" s="22"/>
      <c r="AF42" s="4"/>
    </row>
  </sheetData>
  <pageMargins left="0.7" right="0.7" top="0.75" bottom="0.75" header="0.3" footer="0.3"/>
  <pageSetup paperSize="9" scale="36"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T34"/>
  <sheetViews>
    <sheetView topLeftCell="A4" workbookViewId="0">
      <pane xSplit="1" topLeftCell="B1" activePane="topRight" state="frozen"/>
      <selection activeCell="A24" sqref="A24:A27"/>
      <selection pane="topRight" activeCell="A24" sqref="A24:A27"/>
    </sheetView>
  </sheetViews>
  <sheetFormatPr defaultColWidth="8.85546875" defaultRowHeight="15"/>
  <cols>
    <col min="1" max="1" width="41.7109375" customWidth="1"/>
  </cols>
  <sheetData>
    <row r="1" spans="1:46" ht="44.25" customHeight="1">
      <c r="A1" s="80" t="s">
        <v>48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row>
    <row r="2" spans="1:46">
      <c r="A2" s="52" t="s">
        <v>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1:46" s="23" customFormat="1">
      <c r="A3" s="9"/>
      <c r="B3" s="52"/>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row>
    <row r="4" spans="1:46">
      <c r="A4" s="10" t="s">
        <v>2</v>
      </c>
      <c r="B4" s="1">
        <f t="shared" ref="B4:W4" si="0">+C4-1</f>
        <v>1993</v>
      </c>
      <c r="C4" s="1">
        <f t="shared" si="0"/>
        <v>1994</v>
      </c>
      <c r="D4" s="1">
        <f t="shared" si="0"/>
        <v>1995</v>
      </c>
      <c r="E4" s="1">
        <f t="shared" si="0"/>
        <v>1996</v>
      </c>
      <c r="F4" s="1">
        <f t="shared" si="0"/>
        <v>1997</v>
      </c>
      <c r="G4" s="1">
        <f t="shared" si="0"/>
        <v>1998</v>
      </c>
      <c r="H4" s="1">
        <f t="shared" si="0"/>
        <v>1999</v>
      </c>
      <c r="I4" s="1">
        <f t="shared" si="0"/>
        <v>2000</v>
      </c>
      <c r="J4" s="1">
        <f t="shared" si="0"/>
        <v>2001</v>
      </c>
      <c r="K4" s="1">
        <f t="shared" si="0"/>
        <v>2002</v>
      </c>
      <c r="L4" s="1">
        <f t="shared" si="0"/>
        <v>2003</v>
      </c>
      <c r="M4" s="1">
        <f t="shared" si="0"/>
        <v>2004</v>
      </c>
      <c r="N4" s="1">
        <f t="shared" si="0"/>
        <v>2005</v>
      </c>
      <c r="O4" s="1">
        <f t="shared" si="0"/>
        <v>2006</v>
      </c>
      <c r="P4" s="1">
        <f t="shared" si="0"/>
        <v>2007</v>
      </c>
      <c r="Q4" s="1">
        <f t="shared" si="0"/>
        <v>2008</v>
      </c>
      <c r="R4" s="1">
        <f t="shared" si="0"/>
        <v>2009</v>
      </c>
      <c r="S4" s="1">
        <f t="shared" si="0"/>
        <v>2010</v>
      </c>
      <c r="T4" s="1">
        <f t="shared" si="0"/>
        <v>2011</v>
      </c>
      <c r="U4" s="1">
        <f t="shared" si="0"/>
        <v>2012</v>
      </c>
      <c r="V4" s="1">
        <f t="shared" si="0"/>
        <v>2013</v>
      </c>
      <c r="W4" s="1">
        <f t="shared" si="0"/>
        <v>2014</v>
      </c>
      <c r="X4" s="1">
        <f>+Y4-1</f>
        <v>2015</v>
      </c>
      <c r="Y4" s="1">
        <v>2016</v>
      </c>
      <c r="Z4" s="1">
        <v>2017</v>
      </c>
      <c r="AA4" s="1">
        <v>2018</v>
      </c>
      <c r="AB4" s="18">
        <v>2019</v>
      </c>
      <c r="AC4" s="19">
        <v>2020</v>
      </c>
      <c r="AD4" s="19">
        <v>2021</v>
      </c>
      <c r="AE4" s="19">
        <v>2022</v>
      </c>
      <c r="AF4" s="19">
        <v>2023</v>
      </c>
      <c r="AG4" s="51"/>
      <c r="AH4" s="51"/>
      <c r="AI4" s="51"/>
      <c r="AJ4" s="51"/>
      <c r="AK4" s="51"/>
      <c r="AL4" s="51"/>
      <c r="AM4" s="51"/>
      <c r="AN4" s="51"/>
      <c r="AO4" s="51"/>
      <c r="AP4" s="51"/>
      <c r="AQ4" s="51"/>
      <c r="AR4" s="51"/>
      <c r="AS4" s="51"/>
      <c r="AT4" s="51"/>
    </row>
    <row r="5" spans="1:46">
      <c r="A5" s="12" t="s">
        <v>3</v>
      </c>
      <c r="B5" s="4"/>
      <c r="C5" s="25">
        <f>+'Real per capita'!C5/'Real per capita'!B5-1</f>
        <v>-6.1599994690713644E-2</v>
      </c>
      <c r="D5" s="25">
        <f>+'Real per capita'!D5/'Real per capita'!C5-1</f>
        <v>-4.0683390667877073E-2</v>
      </c>
      <c r="E5" s="25">
        <f>+'Real per capita'!E5/'Real per capita'!D5-1</f>
        <v>1.1809637998476452E-2</v>
      </c>
      <c r="F5" s="25">
        <f>+'Real per capita'!F5/'Real per capita'!E5-1</f>
        <v>2.1849084745289016E-3</v>
      </c>
      <c r="G5" s="25">
        <f>+'Real per capita'!G5/'Real per capita'!F5-1</f>
        <v>-3.2214829977824322E-2</v>
      </c>
      <c r="H5" s="25">
        <f>+'Real per capita'!H5/'Real per capita'!G5-1</f>
        <v>2.6329750045222866E-2</v>
      </c>
      <c r="I5" s="25">
        <f>+'Real per capita'!I5/'Real per capita'!H5-1</f>
        <v>-2.1237108525981707E-2</v>
      </c>
      <c r="J5" s="25">
        <f>+'Real per capita'!J5/'Real per capita'!I5-1</f>
        <v>-1.0989757433857328E-2</v>
      </c>
      <c r="K5" s="25">
        <f>+'Real per capita'!K5/'Real per capita'!J5-1</f>
        <v>-2.4408827617872775E-2</v>
      </c>
      <c r="L5" s="25">
        <f>+'Real per capita'!L5/'Real per capita'!K5-1</f>
        <v>-2.7108726017281981E-3</v>
      </c>
      <c r="M5" s="25">
        <f>+'Real per capita'!M5/'Real per capita'!L5-1</f>
        <v>-1.7235662835845544E-2</v>
      </c>
      <c r="N5" s="25">
        <f>+'Real per capita'!N5/'Real per capita'!M5-1</f>
        <v>-7.8490713653187605E-3</v>
      </c>
      <c r="O5" s="25">
        <f>+'Real per capita'!O5/'Real per capita'!N5-1</f>
        <v>1.0160658269350531E-2</v>
      </c>
      <c r="P5" s="25">
        <f>+'Real per capita'!P5/'Real per capita'!O5-1</f>
        <v>3.9056321194451904E-2</v>
      </c>
      <c r="Q5" s="25">
        <f>+'Real per capita'!Q5/'Real per capita'!P5-1</f>
        <v>1.9817448320598174E-2</v>
      </c>
      <c r="R5" s="25">
        <f>+'Real per capita'!R5/'Real per capita'!Q5-1</f>
        <v>4.8725573432675917E-2</v>
      </c>
      <c r="S5" s="25">
        <f>+'Real per capita'!S5/'Real per capita'!R5-1</f>
        <v>6.8656901088959055E-2</v>
      </c>
      <c r="T5" s="25">
        <f>+'Real per capita'!T5/'Real per capita'!S5-1</f>
        <v>-2.46034380208352E-2</v>
      </c>
      <c r="U5" s="25">
        <f>+'Real per capita'!U5/'Real per capita'!T5-1</f>
        <v>-1.5018900139035285E-2</v>
      </c>
      <c r="V5" s="25">
        <f>+'Real per capita'!V5/'Real per capita'!U5-1</f>
        <v>1.3682258996563723E-2</v>
      </c>
      <c r="W5" s="25">
        <f>+'Real per capita'!W5/'Real per capita'!V5-1</f>
        <v>-1.3034451276179859E-2</v>
      </c>
      <c r="X5" s="25">
        <f>+'Real per capita'!X5/'Real per capita'!W5-1</f>
        <v>2.467241058106362E-3</v>
      </c>
      <c r="Y5" s="25">
        <f>+'Real per capita'!Y5/'Real per capita'!X5-1</f>
        <v>-7.880657503763322E-3</v>
      </c>
      <c r="Z5" s="25">
        <f>+'Real per capita'!Z5/'Real per capita'!Y5-1</f>
        <v>7.5338075829585183E-3</v>
      </c>
      <c r="AA5" s="25">
        <f>+'Real per capita'!AA5/'Real per capita'!Z5-1</f>
        <v>-1.4857267966844612E-3</v>
      </c>
      <c r="AB5" s="25">
        <f>+'Real per capita'!AB5/'Real per capita'!AA5-1</f>
        <v>8.1908538240264006E-2</v>
      </c>
      <c r="AC5" s="25">
        <f>+'Real per capita'!AC5/'Real per capita'!AB5-1</f>
        <v>3.4740210216195333E-2</v>
      </c>
      <c r="AD5" s="25">
        <f>+'Real per capita'!AD5/'Real per capita'!AC5-1</f>
        <v>1.7120350596298683E-2</v>
      </c>
      <c r="AE5" s="25">
        <f>+'Real per capita'!AE5/'Real per capita'!AD5-1</f>
        <v>1.3449580186166488E-2</v>
      </c>
      <c r="AF5" s="25">
        <f>+'Real per capita'!AF5/'Real per capita'!AE5-1</f>
        <v>8.1101796389035918E-3</v>
      </c>
      <c r="AG5" s="51"/>
      <c r="AH5" s="51"/>
      <c r="AI5" s="51"/>
      <c r="AJ5" s="51"/>
      <c r="AK5" s="51"/>
      <c r="AL5" s="51"/>
      <c r="AM5" s="51"/>
      <c r="AN5" s="51"/>
      <c r="AO5" s="51"/>
      <c r="AP5" s="51"/>
      <c r="AQ5" s="51"/>
      <c r="AR5" s="51"/>
      <c r="AS5" s="51"/>
      <c r="AT5" s="51"/>
    </row>
    <row r="6" spans="1:46">
      <c r="A6" s="12" t="s">
        <v>4</v>
      </c>
      <c r="B6" s="4"/>
      <c r="C6" s="25">
        <f>+'Real per capita'!C6/'Real per capita'!B6-1</f>
        <v>8.9547327175745872E-2</v>
      </c>
      <c r="D6" s="25">
        <f>+'Real per capita'!D6/'Real per capita'!C6-1</f>
        <v>-2.7660432719177619E-3</v>
      </c>
      <c r="E6" s="25">
        <f>+'Real per capita'!E6/'Real per capita'!D6-1</f>
        <v>3.6991795153930251E-2</v>
      </c>
      <c r="F6" s="25">
        <f>+'Real per capita'!F6/'Real per capita'!E6-1</f>
        <v>4.6005746391656777E-2</v>
      </c>
      <c r="G6" s="25">
        <f>+'Real per capita'!G6/'Real per capita'!F6-1</f>
        <v>4.1452877325763637E-2</v>
      </c>
      <c r="H6" s="25">
        <f>+'Real per capita'!H6/'Real per capita'!G6-1</f>
        <v>8.9576819550091669E-2</v>
      </c>
      <c r="I6" s="25">
        <f>+'Real per capita'!I6/'Real per capita'!H6-1</f>
        <v>2.4377491263865014E-2</v>
      </c>
      <c r="J6" s="25">
        <f>+'Real per capita'!J6/'Real per capita'!I6-1</f>
        <v>-6.4343718997844856E-2</v>
      </c>
      <c r="K6" s="25">
        <f>+'Real per capita'!K6/'Real per capita'!J6-1</f>
        <v>8.8479640841296892E-3</v>
      </c>
      <c r="L6" s="25">
        <f>+'Real per capita'!L6/'Real per capita'!K6-1</f>
        <v>3.1522923794665481E-2</v>
      </c>
      <c r="M6" s="25">
        <f>+'Real per capita'!M6/'Real per capita'!L6-1</f>
        <v>3.696062341127182E-2</v>
      </c>
      <c r="N6" s="25">
        <f>+'Real per capita'!N6/'Real per capita'!M6-1</f>
        <v>4.6448129117857784E-2</v>
      </c>
      <c r="O6" s="25">
        <f>+'Real per capita'!O6/'Real per capita'!N6-1</f>
        <v>3.0030077709952696E-2</v>
      </c>
      <c r="P6" s="25">
        <f>+'Real per capita'!P6/'Real per capita'!O6-1</f>
        <v>4.8358739875679957E-2</v>
      </c>
      <c r="Q6" s="25">
        <f>+'Real per capita'!Q6/'Real per capita'!P6-1</f>
        <v>4.3571208899254144E-2</v>
      </c>
      <c r="R6" s="25">
        <f>+'Real per capita'!R6/'Real per capita'!Q6-1</f>
        <v>5.8995847674068846E-2</v>
      </c>
      <c r="S6" s="25">
        <f>+'Real per capita'!S6/'Real per capita'!R6-1</f>
        <v>3.7785281617313871E-2</v>
      </c>
      <c r="T6" s="25">
        <f>+'Real per capita'!T6/'Real per capita'!S6-1</f>
        <v>-1.6244460518450077E-2</v>
      </c>
      <c r="U6" s="25">
        <f>+'Real per capita'!U6/'Real per capita'!T6-1</f>
        <v>1.3071301275020097E-2</v>
      </c>
      <c r="V6" s="25">
        <f>+'Real per capita'!V6/'Real per capita'!U6-1</f>
        <v>5.338229140671169E-3</v>
      </c>
      <c r="W6" s="25">
        <f>+'Real per capita'!W6/'Real per capita'!V6-1</f>
        <v>1.6429202707892721E-3</v>
      </c>
      <c r="X6" s="25">
        <f>+'Real per capita'!X6/'Real per capita'!W6-1</f>
        <v>-8.1744217914301309E-3</v>
      </c>
      <c r="Y6" s="25">
        <f>+'Real per capita'!Y6/'Real per capita'!X6-1</f>
        <v>5.6865335459750366E-3</v>
      </c>
      <c r="Z6" s="25">
        <f>+'Real per capita'!Z6/'Real per capita'!Y6-1</f>
        <v>-4.136123180052631E-3</v>
      </c>
      <c r="AA6" s="25">
        <f>+'Real per capita'!AA6/'Real per capita'!Z6-1</f>
        <v>2.7486095571828795E-2</v>
      </c>
      <c r="AB6" s="25">
        <f>+'Real per capita'!AB6/'Real per capita'!AA6-1</f>
        <v>2.4563926743221609E-2</v>
      </c>
      <c r="AC6" s="25">
        <f>+'Real per capita'!AC6/'Real per capita'!AB6-1</f>
        <v>2.5732729153155276E-2</v>
      </c>
      <c r="AD6" s="25">
        <f>+'Real per capita'!AD6/'Real per capita'!AC6-1</f>
        <v>3.2992918044820518E-2</v>
      </c>
      <c r="AE6" s="25">
        <f>+'Real per capita'!AE6/'Real per capita'!AD6-1</f>
        <v>2.1095507485040077E-2</v>
      </c>
      <c r="AF6" s="25">
        <f>+'Real per capita'!AF6/'Real per capita'!AE6-1</f>
        <v>9.1101135709170666E-3</v>
      </c>
      <c r="AG6" s="51"/>
      <c r="AH6" s="51"/>
      <c r="AI6" s="51"/>
      <c r="AJ6" s="51"/>
      <c r="AK6" s="51"/>
      <c r="AL6" s="51"/>
      <c r="AM6" s="51"/>
      <c r="AN6" s="51"/>
      <c r="AO6" s="51"/>
      <c r="AP6" s="51"/>
      <c r="AQ6" s="51"/>
      <c r="AR6" s="51"/>
      <c r="AS6" s="51"/>
      <c r="AT6" s="51"/>
    </row>
    <row r="7" spans="1:46">
      <c r="A7" s="12" t="s">
        <v>5</v>
      </c>
      <c r="B7" s="4"/>
      <c r="C7" s="25">
        <f>+'Real per capita'!C7/'Real per capita'!B7-1</f>
        <v>5.9271093129038555E-3</v>
      </c>
      <c r="D7" s="25">
        <f>+'Real per capita'!D7/'Real per capita'!C7-1</f>
        <v>-2.5002960406397934E-2</v>
      </c>
      <c r="E7" s="25">
        <f>+'Real per capita'!E7/'Real per capita'!D7-1</f>
        <v>-1.3850324776575329E-3</v>
      </c>
      <c r="F7" s="25">
        <f>+'Real per capita'!F7/'Real per capita'!E7-1</f>
        <v>4.7820501241828683E-2</v>
      </c>
      <c r="G7" s="25">
        <f>+'Real per capita'!G7/'Real per capita'!F7-1</f>
        <v>4.5734744149568796E-2</v>
      </c>
      <c r="H7" s="25">
        <f>+'Real per capita'!H7/'Real per capita'!G7-1</f>
        <v>2.6965868123397296E-2</v>
      </c>
      <c r="I7" s="25">
        <f>+'Real per capita'!I7/'Real per capita'!H7-1</f>
        <v>4.7767913597943856E-2</v>
      </c>
      <c r="J7" s="25">
        <f>+'Real per capita'!J7/'Real per capita'!I7-1</f>
        <v>-6.0909109732497413E-2</v>
      </c>
      <c r="K7" s="25">
        <f>+'Real per capita'!K7/'Real per capita'!J7-1</f>
        <v>7.9554677847339939E-3</v>
      </c>
      <c r="L7" s="25">
        <f>+'Real per capita'!L7/'Real per capita'!K7-1</f>
        <v>4.8147864399698204E-2</v>
      </c>
      <c r="M7" s="25">
        <f>+'Real per capita'!M7/'Real per capita'!L7-1</f>
        <v>3.6747588909927131E-2</v>
      </c>
      <c r="N7" s="25">
        <f>+'Real per capita'!N7/'Real per capita'!M7-1</f>
        <v>6.8990691139856342E-3</v>
      </c>
      <c r="O7" s="25">
        <f>+'Real per capita'!O7/'Real per capita'!N7-1</f>
        <v>0.18872796987440732</v>
      </c>
      <c r="P7" s="25">
        <f>+'Real per capita'!P7/'Real per capita'!O7-1</f>
        <v>-9.6328247499830155E-2</v>
      </c>
      <c r="Q7" s="25">
        <f>+'Real per capita'!Q7/'Real per capita'!P7-1</f>
        <v>-1.4344780103272226E-2</v>
      </c>
      <c r="R7" s="25">
        <f>+'Real per capita'!R7/'Real per capita'!Q7-1</f>
        <v>0.16012332297449849</v>
      </c>
      <c r="S7" s="25">
        <f>+'Real per capita'!S7/'Real per capita'!R7-1</f>
        <v>6.6597222044051385E-4</v>
      </c>
      <c r="T7" s="25">
        <f>+'Real per capita'!T7/'Real per capita'!S7-1</f>
        <v>-6.6877994182766964E-2</v>
      </c>
      <c r="U7" s="25">
        <f>+'Real per capita'!U7/'Real per capita'!T7-1</f>
        <v>-1.5709506356553216E-2</v>
      </c>
      <c r="V7" s="25">
        <f>+'Real per capita'!V7/'Real per capita'!U7-1</f>
        <v>5.3516414525644818E-2</v>
      </c>
      <c r="W7" s="25">
        <f>+'Real per capita'!W7/'Real per capita'!V7-1</f>
        <v>-4.1153256440786934E-2</v>
      </c>
      <c r="X7" s="25">
        <f>+'Real per capita'!X7/'Real per capita'!W7-1</f>
        <v>2.7479138770759803E-2</v>
      </c>
      <c r="Y7" s="25">
        <f>+'Real per capita'!Y7/'Real per capita'!X7-1</f>
        <v>-9.8754098594746598E-3</v>
      </c>
      <c r="Z7" s="25">
        <f>+'Real per capita'!Z7/'Real per capita'!Y7-1</f>
        <v>-3.1816837064665537E-2</v>
      </c>
      <c r="AA7" s="25">
        <f>+'Real per capita'!AA7/'Real per capita'!Z7-1</f>
        <v>-3.1074227780946151E-3</v>
      </c>
      <c r="AB7" s="25">
        <f>+'Real per capita'!AB7/'Real per capita'!AA7-1</f>
        <v>9.1479064442239189E-3</v>
      </c>
      <c r="AC7" s="25">
        <f>+'Real per capita'!AC7/'Real per capita'!AB7-1</f>
        <v>1.8649972919535074E-2</v>
      </c>
      <c r="AD7" s="25">
        <f>+'Real per capita'!AD7/'Real per capita'!AC7-1</f>
        <v>6.9828920863585831E-2</v>
      </c>
      <c r="AE7" s="25">
        <f>+'Real per capita'!AE7/'Real per capita'!AD7-1</f>
        <v>2.5063241261306768E-2</v>
      </c>
      <c r="AF7" s="25">
        <f>+'Real per capita'!AF7/'Real per capita'!AE7-1</f>
        <v>2.0749558872681373E-2</v>
      </c>
      <c r="AG7" s="51"/>
      <c r="AH7" s="51"/>
      <c r="AI7" s="51"/>
      <c r="AJ7" s="51"/>
      <c r="AK7" s="51"/>
      <c r="AL7" s="51"/>
      <c r="AM7" s="51"/>
      <c r="AN7" s="51"/>
      <c r="AO7" s="51"/>
      <c r="AP7" s="51"/>
      <c r="AQ7" s="51"/>
      <c r="AR7" s="51"/>
      <c r="AS7" s="51"/>
      <c r="AT7" s="51"/>
    </row>
    <row r="8" spans="1:46">
      <c r="A8" s="11" t="s">
        <v>6</v>
      </c>
      <c r="B8" s="4"/>
      <c r="C8" s="25">
        <f>+'Real per capita'!C8/'Real per capita'!B8-1</f>
        <v>0.16137212058086514</v>
      </c>
      <c r="D8" s="25">
        <f>+'Real per capita'!D8/'Real per capita'!C8-1</f>
        <v>-0.26951764344573037</v>
      </c>
      <c r="E8" s="25">
        <f>+'Real per capita'!E8/'Real per capita'!D8-1</f>
        <v>0.13188615419070837</v>
      </c>
      <c r="F8" s="25">
        <f>+'Real per capita'!F8/'Real per capita'!E8-1</f>
        <v>3.5359515921629781E-2</v>
      </c>
      <c r="G8" s="25">
        <f>+'Real per capita'!G8/'Real per capita'!F8-1</f>
        <v>-8.5126274915201416E-2</v>
      </c>
      <c r="H8" s="25">
        <f>+'Real per capita'!H8/'Real per capita'!G8-1</f>
        <v>8.5828417350338304E-2</v>
      </c>
      <c r="I8" s="25">
        <f>+'Real per capita'!I8/'Real per capita'!H8-1</f>
        <v>-1.7605644147454469E-2</v>
      </c>
      <c r="J8" s="25">
        <f>+'Real per capita'!J8/'Real per capita'!I8-1</f>
        <v>1.5418830544987605E-2</v>
      </c>
      <c r="K8" s="25">
        <f>+'Real per capita'!K8/'Real per capita'!J8-1</f>
        <v>-0.18162543620451832</v>
      </c>
      <c r="L8" s="25">
        <f>+'Real per capita'!L8/'Real per capita'!K8-1</f>
        <v>0.33751130985689404</v>
      </c>
      <c r="M8" s="25">
        <f>+'Real per capita'!M8/'Real per capita'!L8-1</f>
        <v>-5.858425257354527E-2</v>
      </c>
      <c r="N8" s="25">
        <f>+'Real per capita'!N8/'Real per capita'!M8-1</f>
        <v>0.18233398468680906</v>
      </c>
      <c r="O8" s="25">
        <f>+'Real per capita'!O8/'Real per capita'!N8-1</f>
        <v>-7.1386015865470998E-2</v>
      </c>
      <c r="P8" s="25">
        <f>+'Real per capita'!P8/'Real per capita'!O8-1</f>
        <v>0.85677330569645793</v>
      </c>
      <c r="Q8" s="25">
        <f>+'Real per capita'!Q8/'Real per capita'!P8-1</f>
        <v>-0.33045258510367248</v>
      </c>
      <c r="R8" s="25">
        <f>+'Real per capita'!R8/'Real per capita'!Q8-1</f>
        <v>0.51880161717667339</v>
      </c>
      <c r="S8" s="25">
        <f>+'Real per capita'!S8/'Real per capita'!R8-1</f>
        <v>-0.45065207839942989</v>
      </c>
      <c r="T8" s="25">
        <f>+'Real per capita'!T8/'Real per capita'!S8-1</f>
        <v>0.75653339789094853</v>
      </c>
      <c r="U8" s="25">
        <f>+'Real per capita'!U8/'Real per capita'!T8-1</f>
        <v>-3.9925397123814821E-2</v>
      </c>
      <c r="V8" s="25">
        <f>+'Real per capita'!V8/'Real per capita'!U8-1</f>
        <v>-0.22323516480293393</v>
      </c>
      <c r="W8" s="25">
        <f>+'Real per capita'!W8/'Real per capita'!V8-1</f>
        <v>2.1966127929550661E-2</v>
      </c>
      <c r="X8" s="25">
        <f>+'Real per capita'!X8/'Real per capita'!W8-1</f>
        <v>-9.8924953576493002E-2</v>
      </c>
      <c r="Y8" s="25">
        <f>+'Real per capita'!Y8/'Real per capita'!X8-1</f>
        <v>-3.837157690182269E-2</v>
      </c>
      <c r="Z8" s="25">
        <f>+'Real per capita'!Z8/'Real per capita'!Y8-1</f>
        <v>-7.469049061589117E-2</v>
      </c>
      <c r="AA8" s="25">
        <f>+'Real per capita'!AA8/'Real per capita'!Z8-1</f>
        <v>0.14647866623308325</v>
      </c>
      <c r="AB8" s="25">
        <f>+'Real per capita'!AB8/'Real per capita'!AA8-1</f>
        <v>9.7069047415953014E-2</v>
      </c>
      <c r="AC8" s="25">
        <f>+'Real per capita'!AC8/'Real per capita'!AB8-1</f>
        <v>2.8192731204327748E-2</v>
      </c>
      <c r="AD8" s="25">
        <f>+'Real per capita'!AD8/'Real per capita'!AC8-1</f>
        <v>-4.094304252576364E-2</v>
      </c>
      <c r="AE8" s="25">
        <f>+'Real per capita'!AE8/'Real per capita'!AD8-1</f>
        <v>-2.5049175096324872E-2</v>
      </c>
      <c r="AF8" s="25">
        <f>+'Real per capita'!AF8/'Real per capita'!AE8-1</f>
        <v>-3.1807146696112287E-3</v>
      </c>
      <c r="AG8" s="51"/>
      <c r="AH8" s="51"/>
      <c r="AI8" s="51"/>
      <c r="AJ8" s="51"/>
      <c r="AK8" s="51"/>
      <c r="AL8" s="51"/>
      <c r="AM8" s="51"/>
      <c r="AN8" s="51"/>
      <c r="AO8" s="51"/>
      <c r="AP8" s="51"/>
      <c r="AQ8" s="51"/>
      <c r="AR8" s="51"/>
      <c r="AS8" s="51"/>
      <c r="AT8" s="51"/>
    </row>
    <row r="9" spans="1:46">
      <c r="A9" s="12" t="s">
        <v>7</v>
      </c>
      <c r="B9" s="4"/>
      <c r="C9" s="25">
        <f>+'Real per capita'!C9/'Real per capita'!B9-1</f>
        <v>7.6674494427962037E-2</v>
      </c>
      <c r="D9" s="25">
        <f>+'Real per capita'!D9/'Real per capita'!C9-1</f>
        <v>-2.8060279423635426E-2</v>
      </c>
      <c r="E9" s="25">
        <f>+'Real per capita'!E9/'Real per capita'!D9-1</f>
        <v>4.9892174529964084E-3</v>
      </c>
      <c r="F9" s="25">
        <f>+'Real per capita'!F9/'Real per capita'!E9-1</f>
        <v>9.0295652068741461E-3</v>
      </c>
      <c r="G9" s="25">
        <f>+'Real per capita'!G9/'Real per capita'!F9-1</f>
        <v>2.5153455316350826E-2</v>
      </c>
      <c r="H9" s="25">
        <f>+'Real per capita'!H9/'Real per capita'!G9-1</f>
        <v>0.10865698649890021</v>
      </c>
      <c r="I9" s="25">
        <f>+'Real per capita'!I9/'Real per capita'!H9-1</f>
        <v>4.3226430543241712E-4</v>
      </c>
      <c r="J9" s="25">
        <f>+'Real per capita'!J9/'Real per capita'!I9-1</f>
        <v>-2.7971309090293994E-2</v>
      </c>
      <c r="K9" s="25">
        <f>+'Real per capita'!K9/'Real per capita'!J9-1</f>
        <v>7.4526209185092229E-2</v>
      </c>
      <c r="L9" s="25">
        <f>+'Real per capita'!L9/'Real per capita'!K9-1</f>
        <v>-3.2415036101347772E-2</v>
      </c>
      <c r="M9" s="25">
        <f>+'Real per capita'!M9/'Real per capita'!L9-1</f>
        <v>1.9255987499515292E-2</v>
      </c>
      <c r="N9" s="25">
        <f>+'Real per capita'!N9/'Real per capita'!M9-1</f>
        <v>3.311738847285417E-2</v>
      </c>
      <c r="O9" s="25">
        <f>+'Real per capita'!O9/'Real per capita'!N9-1</f>
        <v>7.4923635652425213E-2</v>
      </c>
      <c r="P9" s="25">
        <f>+'Real per capita'!P9/'Real per capita'!O9-1</f>
        <v>0.16721832317437135</v>
      </c>
      <c r="Q9" s="25">
        <f>+'Real per capita'!Q9/'Real per capita'!P9-1</f>
        <v>2.5663039147872713E-2</v>
      </c>
      <c r="R9" s="25">
        <f>+'Real per capita'!R9/'Real per capita'!Q9-1</f>
        <v>3.2469642259477682E-2</v>
      </c>
      <c r="S9" s="25">
        <f>+'Real per capita'!S9/'Real per capita'!R9-1</f>
        <v>9.9905526280672508E-3</v>
      </c>
      <c r="T9" s="25">
        <f>+'Real per capita'!T9/'Real per capita'!S9-1</f>
        <v>-4.7432883538441883E-3</v>
      </c>
      <c r="U9" s="25">
        <f>+'Real per capita'!U9/'Real per capita'!T9-1</f>
        <v>-9.9376440682247269E-3</v>
      </c>
      <c r="V9" s="25">
        <f>+'Real per capita'!V9/'Real per capita'!U9-1</f>
        <v>-2.8071863524571361E-3</v>
      </c>
      <c r="W9" s="25">
        <f>+'Real per capita'!W9/'Real per capita'!V9-1</f>
        <v>-2.3276113253932862E-2</v>
      </c>
      <c r="X9" s="25">
        <f>+'Real per capita'!X9/'Real per capita'!W9-1</f>
        <v>-3.9782570922758387E-3</v>
      </c>
      <c r="Y9" s="25">
        <f>+'Real per capita'!Y9/'Real per capita'!X9-1</f>
        <v>5.799945983989474E-3</v>
      </c>
      <c r="Z9" s="25">
        <f>+'Real per capita'!Z9/'Real per capita'!Y9-1</f>
        <v>2.0745167644434348E-2</v>
      </c>
      <c r="AA9" s="25">
        <f>+'Real per capita'!AA9/'Real per capita'!Z9-1</f>
        <v>4.7011115281839766E-2</v>
      </c>
      <c r="AB9" s="25">
        <f>+'Real per capita'!AB9/'Real per capita'!AA9-1</f>
        <v>9.4839813280563456E-2</v>
      </c>
      <c r="AC9" s="25">
        <f>+'Real per capita'!AC9/'Real per capita'!AB9-1</f>
        <v>2.9281339457598587E-3</v>
      </c>
      <c r="AD9" s="25">
        <f>+'Real per capita'!AD9/'Real per capita'!AC9-1</f>
        <v>2.986853163915093E-2</v>
      </c>
      <c r="AE9" s="25">
        <f>+'Real per capita'!AE9/'Real per capita'!AD9-1</f>
        <v>1.8699343696554127E-2</v>
      </c>
      <c r="AF9" s="25">
        <f>+'Real per capita'!AF9/'Real per capita'!AE9-1</f>
        <v>2.6622098348342282E-2</v>
      </c>
      <c r="AG9" s="51"/>
      <c r="AH9" s="51"/>
      <c r="AI9" s="51"/>
      <c r="AJ9" s="51"/>
      <c r="AK9" s="51"/>
      <c r="AL9" s="51"/>
      <c r="AM9" s="51"/>
      <c r="AN9" s="51"/>
      <c r="AO9" s="51"/>
      <c r="AP9" s="51"/>
      <c r="AQ9" s="51"/>
      <c r="AR9" s="51"/>
      <c r="AS9" s="51"/>
      <c r="AT9" s="51"/>
    </row>
    <row r="10" spans="1:46">
      <c r="A10" s="13" t="s">
        <v>8</v>
      </c>
      <c r="B10" s="4"/>
      <c r="C10" s="25">
        <f>+'Real per capita'!C10/'Real per capita'!B10-1</f>
        <v>2.9754670665883776E-2</v>
      </c>
      <c r="D10" s="25">
        <f>+'Real per capita'!D10/'Real per capita'!C10-1</f>
        <v>-8.2627601984220145E-2</v>
      </c>
      <c r="E10" s="25">
        <f>+'Real per capita'!E10/'Real per capita'!D10-1</f>
        <v>-4.0679943538279861E-4</v>
      </c>
      <c r="F10" s="25">
        <f>+'Real per capita'!F10/'Real per capita'!E10-1</f>
        <v>5.1331628777733451E-2</v>
      </c>
      <c r="G10" s="25">
        <f>+'Real per capita'!G10/'Real per capita'!F10-1</f>
        <v>4.2344062338584898E-2</v>
      </c>
      <c r="H10" s="25">
        <f>+'Real per capita'!H10/'Real per capita'!G10-1</f>
        <v>7.9754162831065178E-2</v>
      </c>
      <c r="I10" s="25">
        <f>+'Real per capita'!I10/'Real per capita'!H10-1</f>
        <v>-1.3814728265778009E-2</v>
      </c>
      <c r="J10" s="25">
        <f>+'Real per capita'!J10/'Real per capita'!I10-1</f>
        <v>-0.15639244634219507</v>
      </c>
      <c r="K10" s="25">
        <f>+'Real per capita'!K10/'Real per capita'!J10-1</f>
        <v>4.4164205769913867E-2</v>
      </c>
      <c r="L10" s="25">
        <f>+'Real per capita'!L10/'Real per capita'!K10-1</f>
        <v>0.37671785100371724</v>
      </c>
      <c r="M10" s="25">
        <f>+'Real per capita'!M10/'Real per capita'!L10-1</f>
        <v>-4.9278065054212394E-3</v>
      </c>
      <c r="N10" s="25">
        <f>+'Real per capita'!N10/'Real per capita'!M10-1</f>
        <v>7.7794289452659982E-2</v>
      </c>
      <c r="O10" s="25">
        <f>+'Real per capita'!O10/'Real per capita'!N10-1</f>
        <v>5.7262615829908547E-2</v>
      </c>
      <c r="P10" s="25">
        <f>+'Real per capita'!P10/'Real per capita'!O10-1</f>
        <v>0.27863898381236485</v>
      </c>
      <c r="Q10" s="25">
        <f>+'Real per capita'!Q10/'Real per capita'!P10-1</f>
        <v>-0.10748230495824285</v>
      </c>
      <c r="R10" s="25">
        <f>+'Real per capita'!R10/'Real per capita'!Q10-1</f>
        <v>0.14790572873055474</v>
      </c>
      <c r="S10" s="25">
        <f>+'Real per capita'!S10/'Real per capita'!R10-1</f>
        <v>-0.13904570648971382</v>
      </c>
      <c r="T10" s="25">
        <f>+'Real per capita'!T10/'Real per capita'!S10-1</f>
        <v>-8.6579500325410619E-2</v>
      </c>
      <c r="U10" s="25">
        <f>+'Real per capita'!U10/'Real per capita'!T10-1</f>
        <v>-3.7184424465564581E-2</v>
      </c>
      <c r="V10" s="25">
        <f>+'Real per capita'!V10/'Real per capita'!U10-1</f>
        <v>-7.9816370962511041E-3</v>
      </c>
      <c r="W10" s="25">
        <f>+'Real per capita'!W10/'Real per capita'!V10-1</f>
        <v>-3.3031138484096223E-2</v>
      </c>
      <c r="X10" s="25">
        <f>+'Real per capita'!X10/'Real per capita'!W10-1</f>
        <v>4.9746021647472105E-3</v>
      </c>
      <c r="Y10" s="25">
        <f>+'Real per capita'!Y10/'Real per capita'!X10-1</f>
        <v>-7.8670676389202221E-2</v>
      </c>
      <c r="Z10" s="25">
        <f>+'Real per capita'!Z10/'Real per capita'!Y10-1</f>
        <v>-4.166434419016074E-2</v>
      </c>
      <c r="AA10" s="25">
        <f>+'Real per capita'!AA10/'Real per capita'!Z10-1</f>
        <v>0.14242195909489053</v>
      </c>
      <c r="AB10" s="25">
        <f>+'Real per capita'!AB10/'Real per capita'!AA10-1</f>
        <v>0.21052026395986578</v>
      </c>
      <c r="AC10" s="25">
        <f>+'Real per capita'!AC10/'Real per capita'!AB10-1</f>
        <v>-5.8650319329024203E-2</v>
      </c>
      <c r="AD10" s="25">
        <f>+'Real per capita'!AD10/'Real per capita'!AC10-1</f>
        <v>0.28874894339614499</v>
      </c>
      <c r="AE10" s="25">
        <f>+'Real per capita'!AE10/'Real per capita'!AD10-1</f>
        <v>-0.1384881514239118</v>
      </c>
      <c r="AF10" s="25">
        <f>+'Real per capita'!AF10/'Real per capita'!AE10-1</f>
        <v>1.9668006704261165E-2</v>
      </c>
      <c r="AG10" s="51"/>
      <c r="AH10" s="51"/>
      <c r="AI10" s="51"/>
      <c r="AJ10" s="51"/>
      <c r="AK10" s="51"/>
      <c r="AL10" s="51"/>
      <c r="AM10" s="51"/>
      <c r="AN10" s="51"/>
      <c r="AO10" s="51"/>
      <c r="AP10" s="51"/>
      <c r="AQ10" s="51"/>
      <c r="AR10" s="51"/>
      <c r="AS10" s="51"/>
      <c r="AT10" s="51"/>
    </row>
    <row r="11" spans="1:46">
      <c r="A11" s="12" t="s">
        <v>9</v>
      </c>
      <c r="B11" s="4"/>
      <c r="C11" s="25">
        <f>+'Real per capita'!C11/'Real per capita'!B11-1</f>
        <v>-5.6973578684726411E-2</v>
      </c>
      <c r="D11" s="25">
        <f>+'Real per capita'!D11/'Real per capita'!C11-1</f>
        <v>-0.11093057861447686</v>
      </c>
      <c r="E11" s="25">
        <f>+'Real per capita'!E11/'Real per capita'!D11-1</f>
        <v>0.40693069071620735</v>
      </c>
      <c r="F11" s="25">
        <f>+'Real per capita'!F11/'Real per capita'!E11-1</f>
        <v>-0.24089841939630197</v>
      </c>
      <c r="G11" s="25">
        <f>+'Real per capita'!G11/'Real per capita'!F11-1</f>
        <v>7.4905966039558125E-2</v>
      </c>
      <c r="H11" s="25">
        <f>+'Real per capita'!H11/'Real per capita'!G11-1</f>
        <v>1.6075200125159617E-2</v>
      </c>
      <c r="I11" s="25">
        <f>+'Real per capita'!I11/'Real per capita'!H11-1</f>
        <v>7.7702370282984656E-2</v>
      </c>
      <c r="J11" s="25">
        <f>+'Real per capita'!J11/'Real per capita'!I11-1</f>
        <v>6.0860790261607844E-2</v>
      </c>
      <c r="K11" s="25">
        <f>+'Real per capita'!K11/'Real per capita'!J11-1</f>
        <v>-6.6634427006955876E-2</v>
      </c>
      <c r="L11" s="25">
        <f>+'Real per capita'!L11/'Real per capita'!K11-1</f>
        <v>6.1662508086501866E-3</v>
      </c>
      <c r="M11" s="25">
        <f>+'Real per capita'!M11/'Real per capita'!L11-1</f>
        <v>8.4532756761775296E-2</v>
      </c>
      <c r="N11" s="25">
        <f>+'Real per capita'!N11/'Real per capita'!M11-1</f>
        <v>0.16670020716583833</v>
      </c>
      <c r="O11" s="25">
        <f>+'Real per capita'!O11/'Real per capita'!N11-1</f>
        <v>4.8292851721316143E-2</v>
      </c>
      <c r="P11" s="25">
        <f>+'Real per capita'!P11/'Real per capita'!O11-1</f>
        <v>-3.1623228473304232E-2</v>
      </c>
      <c r="Q11" s="25">
        <f>+'Real per capita'!Q11/'Real per capita'!P11-1</f>
        <v>0.73259045603920647</v>
      </c>
      <c r="R11" s="25">
        <f>+'Real per capita'!R11/'Real per capita'!Q11-1</f>
        <v>-8.9351378910228485E-3</v>
      </c>
      <c r="S11" s="25">
        <f>+'Real per capita'!S11/'Real per capita'!R11-1</f>
        <v>-7.3160848004407808E-2</v>
      </c>
      <c r="T11" s="25">
        <f>+'Real per capita'!T11/'Real per capita'!S11-1</f>
        <v>-0.1493004649404388</v>
      </c>
      <c r="U11" s="25">
        <f>+'Real per capita'!U11/'Real per capita'!T11-1</f>
        <v>-0.19758699625554854</v>
      </c>
      <c r="V11" s="25">
        <f>+'Real per capita'!V11/'Real per capita'!U11-1</f>
        <v>-6.3097623588186047E-2</v>
      </c>
      <c r="W11" s="25">
        <f>+'Real per capita'!W11/'Real per capita'!V11-1</f>
        <v>1.4173210373199963E-2</v>
      </c>
      <c r="X11" s="25">
        <f>+'Real per capita'!X11/'Real per capita'!W11-1</f>
        <v>6.2345536040334215E-2</v>
      </c>
      <c r="Y11" s="25">
        <f>+'Real per capita'!Y11/'Real per capita'!X11-1</f>
        <v>-8.3502136761227419E-2</v>
      </c>
      <c r="Z11" s="25">
        <f>+'Real per capita'!Z11/'Real per capita'!Y11-1</f>
        <v>0.15816170984065336</v>
      </c>
      <c r="AA11" s="25">
        <f>+'Real per capita'!AA11/'Real per capita'!Z11-1</f>
        <v>4.3226800331361837E-2</v>
      </c>
      <c r="AB11" s="25">
        <f>+'Real per capita'!AB11/'Real per capita'!AA11-1</f>
        <v>6.7470132178538256E-2</v>
      </c>
      <c r="AC11" s="25">
        <f>+'Real per capita'!AC11/'Real per capita'!AB11-1</f>
        <v>0.39519310484125403</v>
      </c>
      <c r="AD11" s="25">
        <f>+'Real per capita'!AD11/'Real per capita'!AC11-1</f>
        <v>-0.15599891377570996</v>
      </c>
      <c r="AE11" s="25">
        <f>+'Real per capita'!AE11/'Real per capita'!AD11-1</f>
        <v>-0.16877151658445277</v>
      </c>
      <c r="AF11" s="25">
        <f>+'Real per capita'!AF11/'Real per capita'!AE11-1</f>
        <v>5.6838886402188926E-2</v>
      </c>
      <c r="AG11" s="51"/>
      <c r="AH11" s="51"/>
      <c r="AI11" s="51"/>
      <c r="AJ11" s="51"/>
      <c r="AK11" s="51"/>
      <c r="AL11" s="51"/>
      <c r="AM11" s="51"/>
      <c r="AN11" s="51"/>
      <c r="AO11" s="51"/>
      <c r="AP11" s="51"/>
      <c r="AQ11" s="51"/>
      <c r="AR11" s="51"/>
      <c r="AS11" s="51"/>
      <c r="AT11" s="51"/>
    </row>
    <row r="12" spans="1:46">
      <c r="A12" s="12" t="s">
        <v>10</v>
      </c>
      <c r="B12" s="4"/>
      <c r="C12" s="25">
        <f>+'Real per capita'!C12/'Real per capita'!B12-1</f>
        <v>-0.11752040619274384</v>
      </c>
      <c r="D12" s="25">
        <f>+'Real per capita'!D12/'Real per capita'!C12-1</f>
        <v>-9.2964746348714766E-2</v>
      </c>
      <c r="E12" s="25">
        <f>+'Real per capita'!E12/'Real per capita'!D12-1</f>
        <v>-7.1983938374875711E-2</v>
      </c>
      <c r="F12" s="25">
        <f>+'Real per capita'!F12/'Real per capita'!E12-1</f>
        <v>-5.2041503208545725E-2</v>
      </c>
      <c r="G12" s="25">
        <f>+'Real per capita'!G12/'Real per capita'!F12-1</f>
        <v>9.9193614056572565E-2</v>
      </c>
      <c r="H12" s="25">
        <f>+'Real per capita'!H12/'Real per capita'!G12-1</f>
        <v>-3.7932671078840352E-2</v>
      </c>
      <c r="I12" s="25">
        <f>+'Real per capita'!I12/'Real per capita'!H12-1</f>
        <v>0.1858871423270041</v>
      </c>
      <c r="J12" s="25">
        <f>+'Real per capita'!J12/'Real per capita'!I12-1</f>
        <v>-3.8151264619935121E-2</v>
      </c>
      <c r="K12" s="25">
        <f>+'Real per capita'!K12/'Real per capita'!J12-1</f>
        <v>-0.10606565910221855</v>
      </c>
      <c r="L12" s="25">
        <f>+'Real per capita'!L12/'Real per capita'!K12-1</f>
        <v>-2.1813074437141422E-3</v>
      </c>
      <c r="M12" s="25">
        <f>+'Real per capita'!M12/'Real per capita'!L12-1</f>
        <v>4.8553363888867551E-2</v>
      </c>
      <c r="N12" s="25">
        <f>+'Real per capita'!N12/'Real per capita'!M12-1</f>
        <v>-6.3353250647810055E-2</v>
      </c>
      <c r="O12" s="25">
        <f>+'Real per capita'!O12/'Real per capita'!N12-1</f>
        <v>3.138010450081663E-2</v>
      </c>
      <c r="P12" s="25">
        <f>+'Real per capita'!P12/'Real per capita'!O12-1</f>
        <v>6.0205713058635535E-2</v>
      </c>
      <c r="Q12" s="25">
        <f>+'Real per capita'!Q12/'Real per capita'!P12-1</f>
        <v>-1.5071936246363049E-2</v>
      </c>
      <c r="R12" s="25">
        <f>+'Real per capita'!R12/'Real per capita'!Q12-1</f>
        <v>8.8049469087165377E-2</v>
      </c>
      <c r="S12" s="25">
        <f>+'Real per capita'!S12/'Real per capita'!R12-1</f>
        <v>9.4247216999456818E-3</v>
      </c>
      <c r="T12" s="25">
        <f>+'Real per capita'!T12/'Real per capita'!S12-1</f>
        <v>-6.353920557192072E-2</v>
      </c>
      <c r="U12" s="25">
        <f>+'Real per capita'!U12/'Real per capita'!T12-1</f>
        <v>-5.5753559697910071E-2</v>
      </c>
      <c r="V12" s="25">
        <f>+'Real per capita'!V12/'Real per capita'!U12-1</f>
        <v>2.0361744700999163E-2</v>
      </c>
      <c r="W12" s="25">
        <f>+'Real per capita'!W12/'Real per capita'!V12-1</f>
        <v>-2.1468144722115778E-2</v>
      </c>
      <c r="X12" s="25">
        <f>+'Real per capita'!X12/'Real per capita'!W12-1</f>
        <v>6.2564065631321997E-2</v>
      </c>
      <c r="Y12" s="25">
        <f>+'Real per capita'!Y12/'Real per capita'!X12-1</f>
        <v>1.2532874231341307E-3</v>
      </c>
      <c r="Z12" s="25">
        <f>+'Real per capita'!Z12/'Real per capita'!Y12-1</f>
        <v>1.6030880544492865E-2</v>
      </c>
      <c r="AA12" s="25">
        <f>+'Real per capita'!AA12/'Real per capita'!Z12-1</f>
        <v>1.8968890004209094E-2</v>
      </c>
      <c r="AB12" s="25">
        <f>+'Real per capita'!AB12/'Real per capita'!AA12-1</f>
        <v>3.9175681833495846E-2</v>
      </c>
      <c r="AC12" s="25">
        <f>+'Real per capita'!AC12/'Real per capita'!AB12-1</f>
        <v>2.1734910543999897E-2</v>
      </c>
      <c r="AD12" s="25">
        <f>+'Real per capita'!AD12/'Real per capita'!AC12-1</f>
        <v>1.0822468446037625E-2</v>
      </c>
      <c r="AE12" s="25">
        <f>+'Real per capita'!AE12/'Real per capita'!AD12-1</f>
        <v>-2.216403050270721E-2</v>
      </c>
      <c r="AF12" s="25">
        <f>+'Real per capita'!AF12/'Real per capita'!AE12-1</f>
        <v>-2.6696614669207142E-2</v>
      </c>
      <c r="AG12" s="51"/>
      <c r="AH12" s="51"/>
      <c r="AI12" s="51"/>
      <c r="AJ12" s="51"/>
      <c r="AK12" s="51"/>
      <c r="AL12" s="51"/>
      <c r="AM12" s="51"/>
      <c r="AN12" s="51"/>
      <c r="AO12" s="51"/>
      <c r="AP12" s="51"/>
      <c r="AQ12" s="51"/>
      <c r="AR12" s="51"/>
      <c r="AS12" s="51"/>
      <c r="AT12" s="51"/>
    </row>
    <row r="13" spans="1:46">
      <c r="A13" s="12" t="s">
        <v>11</v>
      </c>
      <c r="B13" s="4"/>
      <c r="C13" s="25">
        <f>+'Real per capita'!C13/'Real per capita'!B13-1</f>
        <v>-0.23284601675280703</v>
      </c>
      <c r="D13" s="25">
        <f>+'Real per capita'!D13/'Real per capita'!C13-1</f>
        <v>-9.1909591936828794E-2</v>
      </c>
      <c r="E13" s="25">
        <f>+'Real per capita'!E13/'Real per capita'!D13-1</f>
        <v>2.7387402306464415E-2</v>
      </c>
      <c r="F13" s="25">
        <f>+'Real per capita'!F13/'Real per capita'!E13-1</f>
        <v>9.0065857961054041E-2</v>
      </c>
      <c r="G13" s="25">
        <f>+'Real per capita'!G13/'Real per capita'!F13-1</f>
        <v>4.6869158802605781E-2</v>
      </c>
      <c r="H13" s="25">
        <f>+'Real per capita'!H13/'Real per capita'!G13-1</f>
        <v>5.8396714311814257E-2</v>
      </c>
      <c r="I13" s="25">
        <f>+'Real per capita'!I13/'Real per capita'!H13-1</f>
        <v>0.41348723774564555</v>
      </c>
      <c r="J13" s="25">
        <f>+'Real per capita'!J13/'Real per capita'!I13-1</f>
        <v>-0.15287639276002118</v>
      </c>
      <c r="K13" s="25">
        <f>+'Real per capita'!K13/'Real per capita'!J13-1</f>
        <v>3.6694578109830678E-2</v>
      </c>
      <c r="L13" s="25">
        <f>+'Real per capita'!L13/'Real per capita'!K13-1</f>
        <v>0.14750894598505315</v>
      </c>
      <c r="M13" s="25">
        <f>+'Real per capita'!M13/'Real per capita'!L13-1</f>
        <v>0.18056270158249466</v>
      </c>
      <c r="N13" s="25">
        <f>+'Real per capita'!N13/'Real per capita'!M13-1</f>
        <v>0.50540284951458436</v>
      </c>
      <c r="O13" s="25">
        <f>+'Real per capita'!O13/'Real per capita'!N13-1</f>
        <v>-0.14510888435869274</v>
      </c>
      <c r="P13" s="25">
        <f>+'Real per capita'!P13/'Real per capita'!O13-1</f>
        <v>-8.4430151526901476E-2</v>
      </c>
      <c r="Q13" s="25">
        <f>+'Real per capita'!Q13/'Real per capita'!P13-1</f>
        <v>-0.36418689082481448</v>
      </c>
      <c r="R13" s="25">
        <f>+'Real per capita'!R13/'Real per capita'!Q13-1</f>
        <v>1.039843340008284E-2</v>
      </c>
      <c r="S13" s="25">
        <f>+'Real per capita'!S13/'Real per capita'!R13-1</f>
        <v>5.1117699177883447E-2</v>
      </c>
      <c r="T13" s="25">
        <f>+'Real per capita'!T13/'Real per capita'!S13-1</f>
        <v>0.10450064658152702</v>
      </c>
      <c r="U13" s="25">
        <f>+'Real per capita'!U13/'Real per capita'!T13-1</f>
        <v>0.14595295812973275</v>
      </c>
      <c r="V13" s="25">
        <f>+'Real per capita'!V13/'Real per capita'!U13-1</f>
        <v>-8.5228536176880421E-2</v>
      </c>
      <c r="W13" s="25">
        <f>+'Real per capita'!W13/'Real per capita'!V13-1</f>
        <v>2.0819820793696486E-2</v>
      </c>
      <c r="X13" s="25">
        <f>+'Real per capita'!X13/'Real per capita'!W13-1</f>
        <v>-9.3300269274743441E-2</v>
      </c>
      <c r="Y13" s="25">
        <f>+'Real per capita'!Y13/'Real per capita'!X13-1</f>
        <v>-1.9658826481235736E-2</v>
      </c>
      <c r="Z13" s="25">
        <f>+'Real per capita'!Z13/'Real per capita'!Y13-1</f>
        <v>3.6002550405927147E-2</v>
      </c>
      <c r="AA13" s="25">
        <f>+'Real per capita'!AA13/'Real per capita'!Z13-1</f>
        <v>-2.8561866748541664E-2</v>
      </c>
      <c r="AB13" s="25">
        <f>+'Real per capita'!AB13/'Real per capita'!AA13-1</f>
        <v>3.4551013468357317E-2</v>
      </c>
      <c r="AC13" s="25">
        <f>+'Real per capita'!AC13/'Real per capita'!AB13-1</f>
        <v>6.4308449418903679E-2</v>
      </c>
      <c r="AD13" s="25">
        <f>+'Real per capita'!AD13/'Real per capita'!AC13-1</f>
        <v>-3.9381432612218159E-2</v>
      </c>
      <c r="AE13" s="25">
        <f>+'Real per capita'!AE13/'Real per capita'!AD13-1</f>
        <v>1.4441765761272762E-3</v>
      </c>
      <c r="AF13" s="25">
        <f>+'Real per capita'!AF13/'Real per capita'!AE13-1</f>
        <v>-1.2380119637542819E-2</v>
      </c>
      <c r="AG13" s="51"/>
      <c r="AH13" s="51"/>
      <c r="AI13" s="51"/>
      <c r="AJ13" s="51"/>
      <c r="AK13" s="51"/>
      <c r="AL13" s="51"/>
      <c r="AM13" s="51"/>
      <c r="AN13" s="51"/>
      <c r="AO13" s="51"/>
      <c r="AP13" s="51"/>
      <c r="AQ13" s="51"/>
      <c r="AR13" s="51"/>
      <c r="AS13" s="51"/>
      <c r="AT13" s="51"/>
    </row>
    <row r="14" spans="1:46">
      <c r="A14" s="12" t="s">
        <v>12</v>
      </c>
      <c r="B14" s="4"/>
      <c r="C14" s="25">
        <f>+'Real per capita'!C14/'Real per capita'!B14-1</f>
        <v>-0.20684978910473484</v>
      </c>
      <c r="D14" s="25">
        <f>+'Real per capita'!D14/'Real per capita'!C14-1</f>
        <v>-2.9316827220114194E-2</v>
      </c>
      <c r="E14" s="25">
        <f>+'Real per capita'!E14/'Real per capita'!D14-1</f>
        <v>-4.6527200448469141E-2</v>
      </c>
      <c r="F14" s="25">
        <f>+'Real per capita'!F14/'Real per capita'!E14-1</f>
        <v>0.12228576486378362</v>
      </c>
      <c r="G14" s="25">
        <f>+'Real per capita'!G14/'Real per capita'!F14-1</f>
        <v>0.17665454359415755</v>
      </c>
      <c r="H14" s="25">
        <f>+'Real per capita'!H14/'Real per capita'!G14-1</f>
        <v>-0.21454022453913169</v>
      </c>
      <c r="I14" s="25">
        <f>+'Real per capita'!I14/'Real per capita'!H14-1</f>
        <v>-0.22283445419148296</v>
      </c>
      <c r="J14" s="25">
        <f>+'Real per capita'!J14/'Real per capita'!I14-1</f>
        <v>1.6740130259425001E-2</v>
      </c>
      <c r="K14" s="25">
        <f>+'Real per capita'!K14/'Real per capita'!J14-1</f>
        <v>4.1095260378205545E-2</v>
      </c>
      <c r="L14" s="25">
        <f>+'Real per capita'!L14/'Real per capita'!K14-1</f>
        <v>0.12925845240110578</v>
      </c>
      <c r="M14" s="25">
        <f>+'Real per capita'!M14/'Real per capita'!L14-1</f>
        <v>-5.9081921006158833E-3</v>
      </c>
      <c r="N14" s="25">
        <f>+'Real per capita'!N14/'Real per capita'!M14-1</f>
        <v>3.113787730154316E-2</v>
      </c>
      <c r="O14" s="25">
        <f>+'Real per capita'!O14/'Real per capita'!N14-1</f>
        <v>0.12700907451688348</v>
      </c>
      <c r="P14" s="25">
        <f>+'Real per capita'!P14/'Real per capita'!O14-1</f>
        <v>-9.346626666781388E-2</v>
      </c>
      <c r="Q14" s="25">
        <f>+'Real per capita'!Q14/'Real per capita'!P14-1</f>
        <v>0.18149589733689186</v>
      </c>
      <c r="R14" s="25">
        <f>+'Real per capita'!R14/'Real per capita'!Q14-1</f>
        <v>-4.5223103823041733E-2</v>
      </c>
      <c r="S14" s="25">
        <f>+'Real per capita'!S14/'Real per capita'!R14-1</f>
        <v>-7.1728284105738283E-2</v>
      </c>
      <c r="T14" s="25">
        <f>+'Real per capita'!T14/'Real per capita'!S14-1</f>
        <v>0.30763054773396892</v>
      </c>
      <c r="U14" s="25">
        <f>+'Real per capita'!U14/'Real per capita'!T14-1</f>
        <v>-9.688198162540318E-2</v>
      </c>
      <c r="V14" s="25">
        <f>+'Real per capita'!V14/'Real per capita'!U14-1</f>
        <v>-1.4317252643168965E-3</v>
      </c>
      <c r="W14" s="25">
        <f>+'Real per capita'!W14/'Real per capita'!V14-1</f>
        <v>-1.0514765289426631E-4</v>
      </c>
      <c r="X14" s="25">
        <f>+'Real per capita'!X14/'Real per capita'!W14-1</f>
        <v>-3.1777614860714287E-2</v>
      </c>
      <c r="Y14" s="25">
        <f>+'Real per capita'!Y14/'Real per capita'!X14-1</f>
        <v>8.827359379116273E-2</v>
      </c>
      <c r="Z14" s="25">
        <f>+'Real per capita'!Z14/'Real per capita'!Y14-1</f>
        <v>-0.17525312084012379</v>
      </c>
      <c r="AA14" s="25">
        <f>+'Real per capita'!AA14/'Real per capita'!Z14-1</f>
        <v>0.21731455517690534</v>
      </c>
      <c r="AB14" s="25">
        <f>+'Real per capita'!AB14/'Real per capita'!AA14-1</f>
        <v>0.30361335129926936</v>
      </c>
      <c r="AC14" s="25">
        <f>+'Real per capita'!AC14/'Real per capita'!AB14-1</f>
        <v>-7.3955927844157499E-2</v>
      </c>
      <c r="AD14" s="25">
        <f>+'Real per capita'!AD14/'Real per capita'!AC14-1</f>
        <v>-0.15754739608560697</v>
      </c>
      <c r="AE14" s="25">
        <f>+'Real per capita'!AE14/'Real per capita'!AD14-1</f>
        <v>-0.19673454314766947</v>
      </c>
      <c r="AF14" s="25">
        <f>+'Real per capita'!AF14/'Real per capita'!AE14-1</f>
        <v>5.2649522841236696E-2</v>
      </c>
      <c r="AG14" s="51"/>
      <c r="AH14" s="51"/>
      <c r="AI14" s="51"/>
      <c r="AJ14" s="51"/>
      <c r="AK14" s="51"/>
      <c r="AL14" s="51"/>
      <c r="AM14" s="51"/>
      <c r="AN14" s="51"/>
      <c r="AO14" s="51"/>
      <c r="AP14" s="51"/>
      <c r="AQ14" s="51"/>
      <c r="AR14" s="51"/>
      <c r="AS14" s="51"/>
      <c r="AT14" s="51"/>
    </row>
    <row r="15" spans="1:46">
      <c r="A15" s="12" t="s">
        <v>13</v>
      </c>
      <c r="B15" s="4"/>
      <c r="C15" s="25">
        <f>+'Real per capita'!C15/'Real per capita'!B15-1</f>
        <v>-0.85198066298342545</v>
      </c>
      <c r="D15" s="25">
        <f>+'Real per capita'!D15/'Real per capita'!C15-1</f>
        <v>0.107856307228823</v>
      </c>
      <c r="E15" s="25">
        <f>+'Real per capita'!E15/'Real per capita'!D15-1</f>
        <v>-0.15725659307373274</v>
      </c>
      <c r="F15" s="25">
        <f>+'Real per capita'!F15/'Real per capita'!E15-1</f>
        <v>0.14210961598103578</v>
      </c>
      <c r="G15" s="25">
        <f>+'Real per capita'!G15/'Real per capita'!F15-1</f>
        <v>-0.39755713499094969</v>
      </c>
      <c r="H15" s="25">
        <f>+'Real per capita'!H15/'Real per capita'!G15-1</f>
        <v>0.40638332498635577</v>
      </c>
      <c r="I15" s="25">
        <f>+'Real per capita'!I15/'Real per capita'!H15-1</f>
        <v>0.62457283722071222</v>
      </c>
      <c r="J15" s="25">
        <f>+'Real per capita'!J15/'Real per capita'!I15-1</f>
        <v>-0.2899110939311943</v>
      </c>
      <c r="K15" s="25">
        <f>+'Real per capita'!K15/'Real per capita'!J15-1</f>
        <v>0.77719070533113865</v>
      </c>
      <c r="L15" s="25">
        <f>+'Real per capita'!L15/'Real per capita'!K15-1</f>
        <v>6.0610210269679943E-2</v>
      </c>
      <c r="M15" s="25">
        <f>+'Real per capita'!M15/'Real per capita'!L15-1</f>
        <v>0.30683770942015953</v>
      </c>
      <c r="N15" s="25">
        <f>+'Real per capita'!N15/'Real per capita'!M15-1</f>
        <v>0.12938272709447007</v>
      </c>
      <c r="O15" s="25">
        <f>+'Real per capita'!O15/'Real per capita'!N15-1</f>
        <v>0.17833972520920272</v>
      </c>
      <c r="P15" s="25">
        <f>+'Real per capita'!P15/'Real per capita'!O15-1</f>
        <v>0.22015653548830638</v>
      </c>
      <c r="Q15" s="25">
        <f>+'Real per capita'!Q15/'Real per capita'!P15-1</f>
        <v>-2.4691002220106339E-2</v>
      </c>
      <c r="R15" s="25">
        <f>+'Real per capita'!R15/'Real per capita'!Q15-1</f>
        <v>0.10494588985180875</v>
      </c>
      <c r="S15" s="25">
        <f>+'Real per capita'!S15/'Real per capita'!R15-1</f>
        <v>0.11596780189451805</v>
      </c>
      <c r="T15" s="25">
        <f>+'Real per capita'!T15/'Real per capita'!S15-1</f>
        <v>1.6121632216992081</v>
      </c>
      <c r="U15" s="25">
        <f>+'Real per capita'!U15/'Real per capita'!T15-1</f>
        <v>-0.95200230947211195</v>
      </c>
      <c r="V15" s="25">
        <f>+'Real per capita'!V15/'Real per capita'!U15-1</f>
        <v>5.0408208911436478</v>
      </c>
      <c r="W15" s="25">
        <f>+'Real per capita'!W15/'Real per capita'!V15-1</f>
        <v>0.1951876323560422</v>
      </c>
      <c r="X15" s="25">
        <f>+'Real per capita'!X15/'Real per capita'!W15-1</f>
        <v>-9.5066877137813255E-2</v>
      </c>
      <c r="Y15" s="25">
        <f>+'Real per capita'!Y15/'Real per capita'!X15-1</f>
        <v>0.68992071002485722</v>
      </c>
      <c r="Z15" s="25">
        <f>+'Real per capita'!Z15/'Real per capita'!Y15-1</f>
        <v>-7.3445013990424912E-2</v>
      </c>
      <c r="AA15" s="25">
        <f>+'Real per capita'!AA15/'Real per capita'!Z15-1</f>
        <v>-5.1320045365398359E-3</v>
      </c>
      <c r="AB15" s="25">
        <f>+'Real per capita'!AB15/'Real per capita'!AA15-1</f>
        <v>0.23747107652701716</v>
      </c>
      <c r="AC15" s="25">
        <f>+'Real per capita'!AC15/'Real per capita'!AB15-1</f>
        <v>0.23367390675040234</v>
      </c>
      <c r="AD15" s="25">
        <f>+'Real per capita'!AD15/'Real per capita'!AC15-1</f>
        <v>0.57237674671255356</v>
      </c>
      <c r="AE15" s="25">
        <f>+'Real per capita'!AE15/'Real per capita'!AD15-1</f>
        <v>4.2972469951640946E-2</v>
      </c>
      <c r="AF15" s="25">
        <f>+'Real per capita'!AF15/'Real per capita'!AE15-1</f>
        <v>-8.7194957254961736E-2</v>
      </c>
      <c r="AG15" s="51"/>
      <c r="AH15" s="51"/>
      <c r="AI15" s="51"/>
      <c r="AJ15" s="51"/>
      <c r="AK15" s="51"/>
      <c r="AL15" s="51"/>
      <c r="AM15" s="51"/>
      <c r="AN15" s="51"/>
      <c r="AO15" s="51"/>
      <c r="AP15" s="51"/>
      <c r="AQ15" s="51"/>
      <c r="AR15" s="51"/>
      <c r="AS15" s="51"/>
      <c r="AT15" s="51"/>
    </row>
    <row r="16" spans="1:46">
      <c r="A16" s="12" t="s">
        <v>46</v>
      </c>
      <c r="B16" s="4"/>
      <c r="C16" s="25" t="s">
        <v>49</v>
      </c>
      <c r="D16" s="25" t="s">
        <v>49</v>
      </c>
      <c r="E16" s="25" t="s">
        <v>49</v>
      </c>
      <c r="F16" s="25" t="s">
        <v>49</v>
      </c>
      <c r="G16" s="25" t="s">
        <v>49</v>
      </c>
      <c r="H16" s="25" t="s">
        <v>49</v>
      </c>
      <c r="I16" s="25" t="s">
        <v>49</v>
      </c>
      <c r="J16" s="25" t="s">
        <v>49</v>
      </c>
      <c r="K16" s="25" t="s">
        <v>49</v>
      </c>
      <c r="L16" s="25" t="s">
        <v>49</v>
      </c>
      <c r="M16" s="25" t="s">
        <v>49</v>
      </c>
      <c r="N16" s="25" t="s">
        <v>49</v>
      </c>
      <c r="O16" s="25" t="s">
        <v>49</v>
      </c>
      <c r="P16" s="25" t="s">
        <v>49</v>
      </c>
      <c r="Q16" s="25" t="s">
        <v>49</v>
      </c>
      <c r="R16" s="25">
        <f>+'Real per capita'!R16/'Real per capita'!Q16-1</f>
        <v>-0.26301508709579535</v>
      </c>
      <c r="S16" s="25">
        <f>+'Real per capita'!S16/'Real per capita'!R16-1</f>
        <v>0.53001635603088393</v>
      </c>
      <c r="T16" s="25">
        <f>+'Real per capita'!T16/'Real per capita'!S16-1</f>
        <v>0.76702793791611712</v>
      </c>
      <c r="U16" s="25">
        <f>+'Real per capita'!U16/'Real per capita'!T16-1</f>
        <v>-0.38231870014131308</v>
      </c>
      <c r="V16" s="25">
        <f>+'Real per capita'!V16/'Real per capita'!U16-1</f>
        <v>-0.32326773182517732</v>
      </c>
      <c r="W16" s="25">
        <f>+'Real per capita'!W16/'Real per capita'!V16-1</f>
        <v>-1.9732982018634049E-2</v>
      </c>
      <c r="X16" s="25">
        <f>+'Real per capita'!X16/'Real per capita'!W16-1</f>
        <v>0.33108892352713593</v>
      </c>
      <c r="Y16" s="25">
        <f>+'Real per capita'!Y16/'Real per capita'!X16-1</f>
        <v>-0.2131681856981088</v>
      </c>
      <c r="Z16" s="25">
        <f>+'Real per capita'!Z16/'Real per capita'!Y16-1</f>
        <v>0.4233007721106401</v>
      </c>
      <c r="AA16" s="25">
        <f>+'Real per capita'!AA16/'Real per capita'!Z16-1</f>
        <v>0.38075821924834141</v>
      </c>
      <c r="AB16" s="25">
        <f>+'Real per capita'!AB16/'Real per capita'!AA16-1</f>
        <v>-0.11698896293191308</v>
      </c>
      <c r="AC16" s="25">
        <f>+'Real per capita'!AC16/'Real per capita'!AB16-1</f>
        <v>0.10336368014030062</v>
      </c>
      <c r="AD16" s="25">
        <f>+'Real per capita'!AD16/'Real per capita'!AC16-1</f>
        <v>-5.0891468452909594E-2</v>
      </c>
      <c r="AE16" s="25">
        <f>+'Real per capita'!AE16/'Real per capita'!AD16-1</f>
        <v>0.1430501715940955</v>
      </c>
      <c r="AF16" s="25">
        <f>+'Real per capita'!AF16/'Real per capita'!AE16-1</f>
        <v>-4.8620268646286435E-2</v>
      </c>
      <c r="AG16" s="51"/>
      <c r="AH16" s="51"/>
      <c r="AI16" s="51"/>
      <c r="AJ16" s="51"/>
      <c r="AK16" s="51"/>
      <c r="AL16" s="51"/>
      <c r="AM16" s="51"/>
      <c r="AN16" s="51"/>
      <c r="AO16" s="51"/>
      <c r="AP16" s="51"/>
      <c r="AQ16" s="51"/>
      <c r="AR16" s="51"/>
      <c r="AS16" s="51"/>
      <c r="AT16" s="51"/>
    </row>
    <row r="17" spans="1:46">
      <c r="A17" s="12" t="s">
        <v>15</v>
      </c>
      <c r="B17" s="4"/>
      <c r="C17" s="25" t="s">
        <v>49</v>
      </c>
      <c r="D17" s="25" t="s">
        <v>49</v>
      </c>
      <c r="E17" s="25" t="s">
        <v>49</v>
      </c>
      <c r="F17" s="25" t="s">
        <v>49</v>
      </c>
      <c r="G17" s="25" t="s">
        <v>49</v>
      </c>
      <c r="H17" s="25">
        <f>+'Real per capita'!H17/'Real per capita'!G17-1</f>
        <v>1.2794880908784481</v>
      </c>
      <c r="I17" s="25">
        <f>+'Real per capita'!I17/'Real per capita'!H17-1</f>
        <v>-0.58638564664503856</v>
      </c>
      <c r="J17" s="25">
        <f>+'Real per capita'!J17/'Real per capita'!I17-1</f>
        <v>1.2466143398032976</v>
      </c>
      <c r="K17" s="25">
        <f>+'Real per capita'!K17/'Real per capita'!J17-1</f>
        <v>0.21067422053240015</v>
      </c>
      <c r="L17" s="25">
        <f>+'Real per capita'!L17/'Real per capita'!K17-1</f>
        <v>-0.62870008273634193</v>
      </c>
      <c r="M17" s="25">
        <f>+'Real per capita'!M17/'Real per capita'!L17-1</f>
        <v>4.7604234089097641E-2</v>
      </c>
      <c r="N17" s="25">
        <f>+'Real per capita'!N17/'Real per capita'!M17-1</f>
        <v>0.17005236969140736</v>
      </c>
      <c r="O17" s="25">
        <f>+'Real per capita'!O17/'Real per capita'!N17-1</f>
        <v>7.7828575948393208E-3</v>
      </c>
      <c r="P17" s="25">
        <f>+'Real per capita'!P17/'Real per capita'!O17-1</f>
        <v>-0.18077764031449106</v>
      </c>
      <c r="Q17" s="25">
        <f>+'Real per capita'!Q17/'Real per capita'!P17-1</f>
        <v>2.328931520198152E-2</v>
      </c>
      <c r="R17" s="25">
        <f>+'Real per capita'!R17/'Real per capita'!Q17-1</f>
        <v>-8.1772873460386197E-2</v>
      </c>
      <c r="S17" s="25">
        <f>+'Real per capita'!S17/'Real per capita'!R17-1</f>
        <v>-0.5104005071523503</v>
      </c>
      <c r="T17" s="25">
        <f>+'Real per capita'!T17/'Real per capita'!S17-1</f>
        <v>-0.12679882475626036</v>
      </c>
      <c r="U17" s="25">
        <f>+'Real per capita'!U17/'Real per capita'!T17-1</f>
        <v>-0.38059373797453289</v>
      </c>
      <c r="V17" s="25">
        <f>+'Real per capita'!V17/'Real per capita'!U17-1</f>
        <v>0.42170968705729095</v>
      </c>
      <c r="W17" s="25">
        <f>+'Real per capita'!W17/'Real per capita'!V17-1</f>
        <v>-1.1225258766754398E-2</v>
      </c>
      <c r="X17" s="25">
        <f>+'Real per capita'!X17/'Real per capita'!W17-1</f>
        <v>0.24574714229474792</v>
      </c>
      <c r="Y17" s="25">
        <f>+'Real per capita'!Y17/'Real per capita'!X17-1</f>
        <v>-0.26638471409585496</v>
      </c>
      <c r="Z17" s="25">
        <f>+'Real per capita'!Z17/'Real per capita'!Y17-1</f>
        <v>-0.23191890794107295</v>
      </c>
      <c r="AA17" s="25">
        <f>+'Real per capita'!AA17/'Real per capita'!Z17-1</f>
        <v>-0.32849898623171081</v>
      </c>
      <c r="AB17" s="25">
        <f>+'Real per capita'!AB17/'Real per capita'!AA17-1</f>
        <v>3.0006865532186122E-2</v>
      </c>
      <c r="AC17" s="25">
        <f>+'Real per capita'!AC17/'Real per capita'!AB17-1</f>
        <v>-5.3221497608768598E-4</v>
      </c>
      <c r="AD17" s="25">
        <f>+'Real per capita'!AD17/'Real per capita'!AC17-1</f>
        <v>-0.1375572236851319</v>
      </c>
      <c r="AE17" s="25">
        <f>+'Real per capita'!AE17/'Real per capita'!AD17-1</f>
        <v>-2.8213116457428411E-3</v>
      </c>
      <c r="AF17" s="25">
        <f>+'Real per capita'!AF17/'Real per capita'!AE17-1</f>
        <v>8.1147576294253065E-2</v>
      </c>
      <c r="AG17" s="51"/>
      <c r="AH17" s="51"/>
      <c r="AI17" s="51"/>
      <c r="AJ17" s="51"/>
      <c r="AK17" s="51"/>
      <c r="AL17" s="51"/>
      <c r="AM17" s="51"/>
      <c r="AN17" s="51"/>
      <c r="AO17" s="51"/>
      <c r="AP17" s="51"/>
      <c r="AQ17" s="51"/>
      <c r="AR17" s="51"/>
      <c r="AS17" s="51"/>
      <c r="AT17" s="51"/>
    </row>
    <row r="18" spans="1:46">
      <c r="A18" s="12" t="s">
        <v>16</v>
      </c>
      <c r="B18" s="4"/>
      <c r="C18" s="25">
        <f>+'Real per capita'!C18/'Real per capita'!B18-1</f>
        <v>-0.94146127914598743</v>
      </c>
      <c r="D18" s="25">
        <f>+'Real per capita'!D18/'Real per capita'!C18-1</f>
        <v>11.143412535292333</v>
      </c>
      <c r="E18" s="25">
        <f>+'Real per capita'!E18/'Real per capita'!D18-1</f>
        <v>-0.74298654109209972</v>
      </c>
      <c r="F18" s="25">
        <f>+'Real per capita'!F18/'Real per capita'!E18-1</f>
        <v>0.37701159373600079</v>
      </c>
      <c r="G18" s="25">
        <f>+'Real per capita'!G18/'Real per capita'!F18-1</f>
        <v>1.3978570220365292</v>
      </c>
      <c r="H18" s="25">
        <f>+'Real per capita'!H18/'Real per capita'!G18-1</f>
        <v>-0.79747422835744897</v>
      </c>
      <c r="I18" s="25">
        <f>+'Real per capita'!I18/'Real per capita'!H18-1</f>
        <v>0.29642598818002308</v>
      </c>
      <c r="J18" s="25">
        <f>+'Real per capita'!J18/'Real per capita'!I18-1</f>
        <v>0.60953485375595973</v>
      </c>
      <c r="K18" s="25">
        <f>+'Real per capita'!K18/'Real per capita'!J18-1</f>
        <v>0.40136901495645283</v>
      </c>
      <c r="L18" s="25">
        <f>+'Real per capita'!L18/'Real per capita'!K18-1</f>
        <v>-0.34066343880293937</v>
      </c>
      <c r="M18" s="25">
        <f>+'Real per capita'!M18/'Real per capita'!L18-1</f>
        <v>-0.33511105891947002</v>
      </c>
      <c r="N18" s="25">
        <f>+'Real per capita'!N18/'Real per capita'!M18-1</f>
        <v>-0.40732723335108489</v>
      </c>
      <c r="O18" s="25">
        <f>+'Real per capita'!O18/'Real per capita'!N18-1</f>
        <v>0.45597143954918051</v>
      </c>
      <c r="P18" s="25">
        <f>+'Real per capita'!P18/'Real per capita'!O18-1</f>
        <v>0.34134215057762129</v>
      </c>
      <c r="Q18" s="25">
        <f>+'Real per capita'!Q18/'Real per capita'!P18-1</f>
        <v>2.5730070014821096</v>
      </c>
      <c r="R18" s="25">
        <f>+'Real per capita'!R18/'Real per capita'!Q18-1</f>
        <v>-0.55062780162976876</v>
      </c>
      <c r="S18" s="25">
        <f>+'Real per capita'!S18/'Real per capita'!R18-1</f>
        <v>-0.33714826826124322</v>
      </c>
      <c r="T18" s="25">
        <f>+'Real per capita'!T18/'Real per capita'!S18-1</f>
        <v>4.6225566821678035</v>
      </c>
      <c r="U18" s="25">
        <f>+'Real per capita'!U18/'Real per capita'!T18-1</f>
        <v>-0.12697311331059524</v>
      </c>
      <c r="V18" s="25">
        <f>+'Real per capita'!V18/'Real per capita'!U18-1</f>
        <v>0.39314312931650397</v>
      </c>
      <c r="W18" s="25">
        <f>+'Real per capita'!W18/'Real per capita'!V18-1</f>
        <v>-6.4046435091765219E-2</v>
      </c>
      <c r="X18" s="25">
        <f>+'Real per capita'!X18/'Real per capita'!W18-1</f>
        <v>-0.75425458723655581</v>
      </c>
      <c r="Y18" s="25">
        <f>+'Real per capita'!Y18/'Real per capita'!X18-1</f>
        <v>2.0811655313665418</v>
      </c>
      <c r="Z18" s="25">
        <f>+'Real per capita'!Z18/'Real per capita'!Y18-1</f>
        <v>-0.62338789001487016</v>
      </c>
      <c r="AA18" s="25">
        <f>+'Real per capita'!AA18/'Real per capita'!Z18-1</f>
        <v>0.60475139139329293</v>
      </c>
      <c r="AB18" s="25">
        <f>+'Real per capita'!AB18/'Real per capita'!AA18-1</f>
        <v>-0.62951731346415984</v>
      </c>
      <c r="AC18" s="25">
        <f>+'Real per capita'!AC18/'Real per capita'!AB18-1</f>
        <v>1.8984886519154642</v>
      </c>
      <c r="AD18" s="25">
        <f>+'Real per capita'!AD18/'Real per capita'!AC18-1</f>
        <v>0.17048032599612339</v>
      </c>
      <c r="AE18" s="25">
        <f>+'Real per capita'!AE18/'Real per capita'!AD18-1</f>
        <v>-2.9412743335189839E-2</v>
      </c>
      <c r="AF18" s="25">
        <f>+'Real per capita'!AF18/'Real per capita'!AE18-1</f>
        <v>-2.890936260995236E-2</v>
      </c>
      <c r="AG18" s="51"/>
      <c r="AH18" s="51"/>
      <c r="AI18" s="51"/>
      <c r="AJ18" s="51"/>
      <c r="AK18" s="51"/>
      <c r="AL18" s="51"/>
      <c r="AM18" s="51"/>
      <c r="AN18" s="51"/>
      <c r="AO18" s="51"/>
      <c r="AP18" s="51"/>
      <c r="AQ18" s="51"/>
      <c r="AR18" s="51"/>
      <c r="AS18" s="51"/>
      <c r="AT18" s="51"/>
    </row>
    <row r="19" spans="1:46">
      <c r="A19" s="12" t="s">
        <v>17</v>
      </c>
      <c r="B19" s="4"/>
      <c r="C19" s="25">
        <f>+'Real per capita'!C19/'Real per capita'!B19-1</f>
        <v>-5.6303545201069616E-2</v>
      </c>
      <c r="D19" s="25">
        <f>+'Real per capita'!D19/'Real per capita'!C19-1</f>
        <v>-6.8417257563421985E-2</v>
      </c>
      <c r="E19" s="25">
        <f>+'Real per capita'!E19/'Real per capita'!D19-1</f>
        <v>-4.4774910507010102E-2</v>
      </c>
      <c r="F19" s="25">
        <f>+'Real per capita'!F19/'Real per capita'!E19-1</f>
        <v>-0.19362432063852963</v>
      </c>
      <c r="G19" s="25">
        <f>+'Real per capita'!G19/'Real per capita'!F19-1</f>
        <v>-0.10880544749222443</v>
      </c>
      <c r="H19" s="25">
        <f>+'Real per capita'!H19/'Real per capita'!G19-1</f>
        <v>-0.10741316477937046</v>
      </c>
      <c r="I19" s="25">
        <f>+'Real per capita'!I19/'Real per capita'!H19-1</f>
        <v>-7.615048950414538E-2</v>
      </c>
      <c r="J19" s="25">
        <f>+'Real per capita'!J19/'Real per capita'!I19-1</f>
        <v>-6.2359468254429617E-2</v>
      </c>
      <c r="K19" s="25">
        <f>+'Real per capita'!K19/'Real per capita'!J19-1</f>
        <v>-0.12165613941827413</v>
      </c>
      <c r="L19" s="25">
        <f>+'Real per capita'!L19/'Real per capita'!K19-1</f>
        <v>7.7518232840773527E-2</v>
      </c>
      <c r="M19" s="25">
        <f>+'Real per capita'!M19/'Real per capita'!L19-1</f>
        <v>-8.4910836469185735E-2</v>
      </c>
      <c r="N19" s="25">
        <f>+'Real per capita'!N19/'Real per capita'!M19-1</f>
        <v>-2.7498205613053495E-2</v>
      </c>
      <c r="O19" s="25">
        <f>+'Real per capita'!O19/'Real per capita'!N19-1</f>
        <v>-1.4874456854847007E-2</v>
      </c>
      <c r="P19" s="25">
        <f>+'Real per capita'!P19/'Real per capita'!O19-1</f>
        <v>-4.4521449827295223E-2</v>
      </c>
      <c r="Q19" s="25">
        <f>+'Real per capita'!Q19/'Real per capita'!P19-1</f>
        <v>1.0356597924707334E-2</v>
      </c>
      <c r="R19" s="25">
        <f>+'Real per capita'!R19/'Real per capita'!Q19-1</f>
        <v>-4.48967626440403E-2</v>
      </c>
      <c r="S19" s="25">
        <f>+'Real per capita'!S19/'Real per capita'!R19-1</f>
        <v>-6.9790337887528198E-2</v>
      </c>
      <c r="T19" s="25">
        <f>+'Real per capita'!T19/'Real per capita'!S19-1</f>
        <v>0.24583498092730616</v>
      </c>
      <c r="U19" s="25">
        <f>+'Real per capita'!U19/'Real per capita'!T19-1</f>
        <v>0.12676378818982648</v>
      </c>
      <c r="V19" s="25">
        <f>+'Real per capita'!V19/'Real per capita'!U19-1</f>
        <v>1.2103924799944821E-2</v>
      </c>
      <c r="W19" s="25">
        <f>+'Real per capita'!W19/'Real per capita'!V19-1</f>
        <v>-2.4981090160981378E-2</v>
      </c>
      <c r="X19" s="25">
        <f>+'Real per capita'!X19/'Real per capita'!W19-1</f>
        <v>2.5471870955037668E-2</v>
      </c>
      <c r="Y19" s="25">
        <f>+'Real per capita'!Y19/'Real per capita'!X19-1</f>
        <v>-8.0312645765504453E-2</v>
      </c>
      <c r="Z19" s="25">
        <f>+'Real per capita'!Z19/'Real per capita'!Y19-1</f>
        <v>-5.574622928497841E-2</v>
      </c>
      <c r="AA19" s="25">
        <f>+'Real per capita'!AA19/'Real per capita'!Z19-1</f>
        <v>-3.8732554617897375E-2</v>
      </c>
      <c r="AB19" s="25">
        <f>+'Real per capita'!AB19/'Real per capita'!AA19-1</f>
        <v>-0.26809554178196471</v>
      </c>
      <c r="AC19" s="25">
        <f>+'Real per capita'!AC19/'Real per capita'!AB19-1</f>
        <v>-0.34554128669266604</v>
      </c>
      <c r="AD19" s="25">
        <f>+'Real per capita'!AD19/'Real per capita'!AC19-1</f>
        <v>0.45615208387818673</v>
      </c>
      <c r="AE19" s="25">
        <f>+'Real per capita'!AE19/'Real per capita'!AD19-1</f>
        <v>-7.7688025734748645E-2</v>
      </c>
      <c r="AF19" s="25">
        <f>+'Real per capita'!AF19/'Real per capita'!AE19-1</f>
        <v>1.7333048694335718E-2</v>
      </c>
      <c r="AG19" s="51"/>
      <c r="AH19" s="51"/>
      <c r="AI19" s="51"/>
      <c r="AJ19" s="51"/>
      <c r="AK19" s="51"/>
      <c r="AL19" s="51"/>
      <c r="AM19" s="51"/>
      <c r="AN19" s="51"/>
      <c r="AO19" s="51"/>
      <c r="AP19" s="51"/>
      <c r="AQ19" s="51"/>
      <c r="AR19" s="51"/>
      <c r="AS19" s="51"/>
      <c r="AT19" s="51"/>
    </row>
    <row r="20" spans="1:46">
      <c r="A20" s="17" t="s">
        <v>18</v>
      </c>
      <c r="B20" s="4"/>
      <c r="C20" s="25"/>
      <c r="D20" s="25"/>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51"/>
      <c r="AH20" s="51"/>
      <c r="AI20" s="51"/>
      <c r="AJ20" s="51"/>
      <c r="AK20" s="51"/>
      <c r="AL20" s="51"/>
      <c r="AM20" s="51"/>
      <c r="AN20" s="51"/>
      <c r="AO20" s="51"/>
      <c r="AP20" s="51"/>
      <c r="AQ20" s="51"/>
      <c r="AR20" s="51"/>
      <c r="AS20" s="51"/>
      <c r="AT20" s="51"/>
    </row>
    <row r="21" spans="1:46">
      <c r="A21" s="17" t="s">
        <v>19</v>
      </c>
      <c r="B21" s="6"/>
      <c r="C21" s="26"/>
      <c r="D21" s="2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51"/>
      <c r="AH21" s="51"/>
      <c r="AI21" s="51"/>
      <c r="AJ21" s="51"/>
      <c r="AK21" s="51"/>
      <c r="AL21" s="51"/>
      <c r="AM21" s="51"/>
      <c r="AN21" s="51"/>
      <c r="AO21" s="51"/>
      <c r="AP21" s="51"/>
      <c r="AQ21" s="51"/>
      <c r="AR21" s="51"/>
      <c r="AS21" s="51"/>
      <c r="AT21" s="51"/>
    </row>
    <row r="22" spans="1:46" s="85" customFormat="1">
      <c r="A22" s="81" t="s">
        <v>20</v>
      </c>
      <c r="B22" s="79"/>
      <c r="C22" s="87">
        <f>+'Real per capita'!C22/'Real per capita'!B22-1</f>
        <v>-3.2095312696037936E-2</v>
      </c>
      <c r="D22" s="87">
        <f>+'Real per capita'!D22/'Real per capita'!C22-1</f>
        <v>-4.7996541589224728E-2</v>
      </c>
      <c r="E22" s="87">
        <f>+'Real per capita'!E22/'Real per capita'!D22-1</f>
        <v>1.2209682341226102E-2</v>
      </c>
      <c r="F22" s="87">
        <f>+'Real per capita'!F22/'Real per capita'!E22-1</f>
        <v>-9.499425137494133E-3</v>
      </c>
      <c r="G22" s="87">
        <f>+'Real per capita'!G22/'Real per capita'!F22-1</f>
        <v>1.3630463227606082E-2</v>
      </c>
      <c r="H22" s="87">
        <f>+'Real per capita'!H22/'Real per capita'!G22-1</f>
        <v>4.345261695763547E-2</v>
      </c>
      <c r="I22" s="87">
        <f>+'Real per capita'!I22/'Real per capita'!H22-1</f>
        <v>-1.0620665941427077E-2</v>
      </c>
      <c r="J22" s="87">
        <f>+'Real per capita'!J22/'Real per capita'!I22-1</f>
        <v>-2.0606059623274442E-2</v>
      </c>
      <c r="K22" s="87">
        <f>+'Real per capita'!K22/'Real per capita'!J22-1</f>
        <v>-1.4644534808214482E-2</v>
      </c>
      <c r="L22" s="87">
        <f>+'Real per capita'!L22/'Real per capita'!K22-1</f>
        <v>1.8115172988064865E-2</v>
      </c>
      <c r="M22" s="87">
        <f>+'Real per capita'!M22/'Real per capita'!L22-1</f>
        <v>6.6863988593255375E-3</v>
      </c>
      <c r="N22" s="87">
        <f>+'Real per capita'!N22/'Real per capita'!M22-1</f>
        <v>3.2378379026609228E-2</v>
      </c>
      <c r="O22" s="87">
        <f>+'Real per capita'!O22/'Real per capita'!N22-1</f>
        <v>4.4556284279690272E-2</v>
      </c>
      <c r="P22" s="87">
        <f>+'Real per capita'!P22/'Real per capita'!O22-1</f>
        <v>5.8331099340596992E-2</v>
      </c>
      <c r="Q22" s="87">
        <f>+'Real per capita'!Q22/'Real per capita'!P22-1</f>
        <v>9.5856620036389728E-3</v>
      </c>
      <c r="R22" s="87">
        <f>+'Real per capita'!R22/'Real per capita'!Q22-1</f>
        <v>8.6174136697537707E-2</v>
      </c>
      <c r="S22" s="87">
        <f>+'Real per capita'!S22/'Real per capita'!R22-1</f>
        <v>-2.2125657665467813E-2</v>
      </c>
      <c r="T22" s="87">
        <f>+'Real per capita'!T22/'Real per capita'!S22-1</f>
        <v>3.3477752959618634E-2</v>
      </c>
      <c r="U22" s="87">
        <f>+'Real per capita'!U22/'Real per capita'!T22-1</f>
        <v>-3.3952628844915123E-2</v>
      </c>
      <c r="V22" s="87">
        <f>+'Real per capita'!V22/'Real per capita'!U22-1</f>
        <v>-1.9448798221668451E-3</v>
      </c>
      <c r="W22" s="87">
        <f>+'Real per capita'!W22/'Real per capita'!V22-1</f>
        <v>-1.3216144791737161E-2</v>
      </c>
      <c r="X22" s="87">
        <f>+'Real per capita'!X22/'Real per capita'!W22-1</f>
        <v>-2.3202195202201015E-3</v>
      </c>
      <c r="Y22" s="87">
        <f>+'Real per capita'!Y22/'Real per capita'!X22-1</f>
        <v>-9.8970008966428047E-3</v>
      </c>
      <c r="Z22" s="87">
        <f>+'Real per capita'!Z22/'Real per capita'!Y22-1</f>
        <v>-9.5141718117498497E-3</v>
      </c>
      <c r="AA22" s="87">
        <f>+'Real per capita'!AA22/'Real per capita'!Z22-1</f>
        <v>2.5355310193603708E-2</v>
      </c>
      <c r="AB22" s="87">
        <f>+'Real per capita'!AB22/'Real per capita'!AA22-1</f>
        <v>5.2792527773612763E-2</v>
      </c>
      <c r="AC22" s="87">
        <f>+'Real per capita'!AC22/'Real per capita'!AB22-1</f>
        <v>3.5172098324890433E-2</v>
      </c>
      <c r="AD22" s="87">
        <f>+'Real per capita'!AD22/'Real per capita'!AC22-1</f>
        <v>2.7243318438788577E-2</v>
      </c>
      <c r="AE22" s="87">
        <f>+'Real per capita'!AE22/'Real per capita'!AD22-1</f>
        <v>-1.9806071207906228E-3</v>
      </c>
      <c r="AF22" s="87">
        <f>+'Real per capita'!AF22/'Real per capita'!AE22-1</f>
        <v>9.7390630289508895E-3</v>
      </c>
    </row>
    <row r="23" spans="1:46" s="27" customForma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row>
    <row r="24" spans="1:46">
      <c r="A24" s="51" t="s">
        <v>21</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row>
    <row r="25" spans="1:46">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row>
    <row r="26" spans="1:46">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row>
    <row r="27" spans="1:46">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row>
    <row r="34" spans="4:4">
      <c r="D34" s="28"/>
    </row>
  </sheetData>
  <pageMargins left="0.7" right="0.7" top="0.75" bottom="0.75" header="0.3" footer="0.3"/>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100"/>
  <sheetViews>
    <sheetView workbookViewId="0">
      <selection activeCell="A24" sqref="A24:A27"/>
    </sheetView>
  </sheetViews>
  <sheetFormatPr defaultColWidth="8.85546875" defaultRowHeight="15"/>
  <cols>
    <col min="1" max="1" width="16" style="27" customWidth="1"/>
    <col min="2" max="2" width="9.42578125" style="27" customWidth="1"/>
    <col min="3" max="4" width="9.140625" style="27" customWidth="1"/>
    <col min="5" max="16384" width="8.85546875" style="27"/>
  </cols>
  <sheetData>
    <row r="1" spans="1:9" ht="33" customHeight="1">
      <c r="A1" s="73" t="s">
        <v>50</v>
      </c>
      <c r="B1" s="51"/>
      <c r="C1" s="51"/>
      <c r="D1" s="51"/>
      <c r="E1" s="51"/>
      <c r="F1" s="51"/>
      <c r="G1" s="51"/>
      <c r="H1" s="51"/>
      <c r="I1" s="51"/>
    </row>
    <row r="2" spans="1:9">
      <c r="A2" s="30"/>
      <c r="B2" s="51"/>
      <c r="C2" s="51"/>
      <c r="D2" s="51"/>
      <c r="E2" s="51"/>
      <c r="F2" s="51"/>
      <c r="G2" s="51"/>
      <c r="H2" s="51"/>
      <c r="I2" s="51"/>
    </row>
    <row r="3" spans="1:9">
      <c r="A3" s="30"/>
      <c r="B3" s="51"/>
      <c r="C3" s="52">
        <v>2017</v>
      </c>
      <c r="D3" s="52">
        <v>2018</v>
      </c>
      <c r="E3" s="52">
        <v>2019</v>
      </c>
      <c r="F3" s="52">
        <v>2020</v>
      </c>
      <c r="G3" s="52">
        <v>2021</v>
      </c>
      <c r="H3" s="52">
        <v>2022</v>
      </c>
      <c r="I3" s="52">
        <v>2023</v>
      </c>
    </row>
    <row r="4" spans="1:9">
      <c r="A4" s="90" t="s">
        <v>51</v>
      </c>
      <c r="B4" s="51"/>
      <c r="C4" s="22"/>
      <c r="D4" s="22"/>
      <c r="E4" s="22"/>
      <c r="F4" s="22"/>
      <c r="G4" s="22"/>
      <c r="H4" s="22"/>
      <c r="I4" s="22"/>
    </row>
    <row r="5" spans="1:9">
      <c r="A5" s="90"/>
      <c r="B5" s="51" t="s">
        <v>52</v>
      </c>
      <c r="C5" s="22">
        <f>'Historical allocated'!C5*1000000/Reference!AA$5/Reference!AA$3</f>
        <v>5353.2888281214282</v>
      </c>
      <c r="D5" s="22">
        <f>'Historical allocated'!D5*1000000/Reference!AB$5/Reference!AB$3</f>
        <v>5368.8107665540883</v>
      </c>
      <c r="E5" s="22">
        <f>'Historical allocated'!E5*1000000/Reference!AC$5/Reference!AC$3</f>
        <v>5459.6153724934129</v>
      </c>
      <c r="F5" s="22">
        <f>'Historical allocated'!F5*1000000/Reference!AD$5/Reference!AD$3</f>
        <v>5449.9311036969711</v>
      </c>
      <c r="G5" s="22">
        <f>'Historical allocated'!G5*1000000/Reference!AE$5/Reference!AE$3</f>
        <v>5456.8132242281217</v>
      </c>
      <c r="H5" s="22"/>
      <c r="I5" s="22"/>
    </row>
    <row r="6" spans="1:9">
      <c r="A6" s="90"/>
      <c r="B6" s="51" t="s">
        <v>53</v>
      </c>
      <c r="C6" s="22"/>
      <c r="D6" s="22">
        <f>'Historical allocated'!D6*1000000/Reference!AB$5/Reference!AB$3</f>
        <v>5343.8030907788352</v>
      </c>
      <c r="E6" s="22">
        <f>'Historical allocated'!E6*1000000/Reference!AC$5/Reference!AC$3</f>
        <v>5755.915161772612</v>
      </c>
      <c r="F6" s="22">
        <f>'Historical allocated'!F6*1000000/Reference!AD$5/Reference!AD$3</f>
        <v>5794.9065721208208</v>
      </c>
      <c r="G6" s="22">
        <f>'Historical allocated'!G6*1000000/Reference!AE$5/Reference!AE$3</f>
        <v>5844.6014655865865</v>
      </c>
      <c r="H6" s="22">
        <f>'Historical allocated'!H6*1000000/Reference!AF$5/Reference!AF$3</f>
        <v>5923.7425959970515</v>
      </c>
      <c r="I6" s="22"/>
    </row>
    <row r="7" spans="1:9">
      <c r="A7" s="90"/>
      <c r="B7" s="51" t="s">
        <v>54</v>
      </c>
      <c r="C7" s="22"/>
      <c r="D7" s="22"/>
      <c r="E7" s="22">
        <f>'Historical allocated'!E7*1000000/Reference!AC$5/Reference!AC$3</f>
        <v>5757.5560507028185</v>
      </c>
      <c r="F7" s="22">
        <f>'Historical allocated'!F7*1000000/Reference!AD$5/Reference!AD$3</f>
        <v>5957.5747582357635</v>
      </c>
      <c r="G7" s="22">
        <f>'Historical allocated'!G7*1000000/Reference!AE$5/Reference!AE$3</f>
        <v>6059.5705268004176</v>
      </c>
      <c r="H7" s="22">
        <f>'Historical allocated'!H7*1000000/Reference!AF$5/Reference!AF$3</f>
        <v>6141.0692064943532</v>
      </c>
      <c r="I7" s="22">
        <f>'Historical allocated'!I7*1000000/Reference!AG$5/Reference!AG$3</f>
        <v>6190.8743809339621</v>
      </c>
    </row>
    <row r="8" spans="1:9">
      <c r="A8" s="71"/>
      <c r="B8" s="51"/>
      <c r="C8" s="52">
        <v>2017</v>
      </c>
      <c r="D8" s="52">
        <v>2018</v>
      </c>
      <c r="E8" s="52">
        <v>2019</v>
      </c>
      <c r="F8" s="52">
        <v>2020</v>
      </c>
      <c r="G8" s="52">
        <v>2021</v>
      </c>
      <c r="H8" s="52">
        <v>2022</v>
      </c>
      <c r="I8" s="52">
        <v>2023</v>
      </c>
    </row>
    <row r="9" spans="1:9">
      <c r="A9" s="89" t="s">
        <v>4</v>
      </c>
      <c r="B9" s="51"/>
      <c r="C9" s="22"/>
      <c r="D9" s="22"/>
      <c r="E9" s="22"/>
      <c r="F9" s="22"/>
      <c r="G9" s="22"/>
      <c r="H9" s="22"/>
      <c r="I9" s="22"/>
    </row>
    <row r="10" spans="1:9">
      <c r="A10" s="89"/>
      <c r="B10" s="51" t="s">
        <v>52</v>
      </c>
      <c r="C10" s="22">
        <f>'Historical allocated'!C9*1000000/Reference!AA$5/Reference!AA$3</f>
        <v>3397.8576730824379</v>
      </c>
      <c r="D10" s="22">
        <f>'Historical allocated'!D9*1000000/Reference!AB$5/Reference!AB$3</f>
        <v>3449.4084535871457</v>
      </c>
      <c r="E10" s="22">
        <f>'Historical allocated'!E9*1000000/Reference!AC$5/Reference!AC$3</f>
        <v>3523.8278727052852</v>
      </c>
      <c r="F10" s="22">
        <f>'Historical allocated'!F9*1000000/Reference!AD$5/Reference!AD$3</f>
        <v>3530.7423467227754</v>
      </c>
      <c r="G10" s="22">
        <f>'Historical allocated'!G9*1000000/Reference!AE$5/Reference!AE$3</f>
        <v>3524.6514733898284</v>
      </c>
      <c r="H10" s="22"/>
      <c r="I10" s="22"/>
    </row>
    <row r="11" spans="1:9">
      <c r="A11" s="89"/>
      <c r="B11" s="51" t="s">
        <v>53</v>
      </c>
      <c r="C11" s="22"/>
      <c r="D11" s="22">
        <f>'Historical allocated'!D10*1000000/Reference!AB$5/Reference!AB$3</f>
        <v>3509.5015863268854</v>
      </c>
      <c r="E11" s="22">
        <f>'Historical allocated'!E10*1000000/Reference!AC$5/Reference!AC$3</f>
        <v>3567.8245800757763</v>
      </c>
      <c r="F11" s="22">
        <f>'Historical allocated'!F10*1000000/Reference!AD$5/Reference!AD$3</f>
        <v>3667.254301827274</v>
      </c>
      <c r="G11" s="22">
        <f>'Historical allocated'!G10*1000000/Reference!AE$5/Reference!AE$3</f>
        <v>3703.8766886152334</v>
      </c>
      <c r="H11" s="22">
        <f>'Historical allocated'!H10*1000000/Reference!AF$5/Reference!AF$3</f>
        <v>3769.6458125653376</v>
      </c>
      <c r="I11" s="22"/>
    </row>
    <row r="12" spans="1:9">
      <c r="A12" s="89"/>
      <c r="B12" s="51" t="s">
        <v>54</v>
      </c>
      <c r="C12" s="22"/>
      <c r="D12" s="22"/>
      <c r="E12" s="22">
        <f>'Historical allocated'!E11*1000000/Reference!AC$5/Reference!AC$3</f>
        <v>3598.5042306799592</v>
      </c>
      <c r="F12" s="22">
        <f>'Historical allocated'!F11*1000000/Reference!AD$5/Reference!AD$3</f>
        <v>3691.1035654045299</v>
      </c>
      <c r="G12" s="22">
        <f>'Historical allocated'!G11*1000000/Reference!AE$5/Reference!AE$3</f>
        <v>3812.8838428328659</v>
      </c>
      <c r="H12" s="22">
        <f>'Historical allocated'!H11*1000000/Reference!AF$5/Reference!AF$3</f>
        <v>3893.3185624789367</v>
      </c>
      <c r="I12" s="22">
        <f>'Historical allocated'!I11*1000000/Reference!AG$5/Reference!AG$3</f>
        <v>3928.7871367508783</v>
      </c>
    </row>
    <row r="13" spans="1:9">
      <c r="A13" s="71"/>
      <c r="B13" s="51"/>
      <c r="C13" s="52">
        <v>2017</v>
      </c>
      <c r="D13" s="52">
        <v>2018</v>
      </c>
      <c r="E13" s="52">
        <v>2019</v>
      </c>
      <c r="F13" s="52">
        <v>2020</v>
      </c>
      <c r="G13" s="52">
        <v>2021</v>
      </c>
      <c r="H13" s="52">
        <v>2022</v>
      </c>
      <c r="I13" s="52">
        <v>2023</v>
      </c>
    </row>
    <row r="14" spans="1:9">
      <c r="A14" s="89" t="s">
        <v>5</v>
      </c>
      <c r="B14" s="51"/>
      <c r="C14" s="22"/>
      <c r="D14" s="22"/>
      <c r="E14" s="22"/>
      <c r="F14" s="22"/>
      <c r="G14" s="22"/>
      <c r="H14" s="22"/>
      <c r="I14" s="22"/>
    </row>
    <row r="15" spans="1:9">
      <c r="A15" s="89"/>
      <c r="B15" s="51" t="s">
        <v>52</v>
      </c>
      <c r="C15" s="22">
        <f>'Historical allocated'!C13*1000000/Reference!AA$5/Reference!AA$3</f>
        <v>2818.4175976161623</v>
      </c>
      <c r="D15" s="22">
        <f>'Historical allocated'!D13*1000000/Reference!AB$5/Reference!AB$3</f>
        <v>2819.8618360454407</v>
      </c>
      <c r="E15" s="22">
        <f>'Historical allocated'!E13*1000000/Reference!AC$5/Reference!AC$3</f>
        <v>2894.8602285846523</v>
      </c>
      <c r="F15" s="22">
        <f>'Historical allocated'!F13*1000000/Reference!AD$5/Reference!AD$3</f>
        <v>2913.3635558204933</v>
      </c>
      <c r="G15" s="22">
        <f>'Historical allocated'!G13*1000000/Reference!AE$5/Reference!AE$3</f>
        <v>2960.0111064555254</v>
      </c>
      <c r="H15" s="22"/>
      <c r="I15" s="22"/>
    </row>
    <row r="16" spans="1:9">
      <c r="A16" s="89"/>
      <c r="B16" s="51" t="s">
        <v>53</v>
      </c>
      <c r="C16" s="22"/>
      <c r="D16" s="22">
        <f>'Historical allocated'!D14*1000000/Reference!AB$5/Reference!AB$3</f>
        <v>2845.8438235595127</v>
      </c>
      <c r="E16" s="22">
        <f>'Historical allocated'!E14*1000000/Reference!AC$5/Reference!AC$3</f>
        <v>2893.8170210162962</v>
      </c>
      <c r="F16" s="22">
        <f>'Historical allocated'!F14*1000000/Reference!AD$5/Reference!AD$3</f>
        <v>3006.7234634487495</v>
      </c>
      <c r="G16" s="22">
        <f>'Historical allocated'!G14*1000000/Reference!AE$5/Reference!AE$3</f>
        <v>3116.2896090191152</v>
      </c>
      <c r="H16" s="22">
        <f>'Historical allocated'!H14*1000000/Reference!AF$5/Reference!AF$3</f>
        <v>3170.590922991913</v>
      </c>
      <c r="I16" s="22"/>
    </row>
    <row r="17" spans="1:9">
      <c r="A17" s="89"/>
      <c r="B17" s="51" t="s">
        <v>54</v>
      </c>
      <c r="C17" s="22"/>
      <c r="D17" s="22"/>
      <c r="E17" s="22">
        <f>'Historical allocated'!E15*1000000/Reference!AC$5/Reference!AC$3</f>
        <v>2815.2035240872638</v>
      </c>
      <c r="F17" s="22">
        <f>'Historical allocated'!F15*1000000/Reference!AD$5/Reference!AD$3</f>
        <v>2867.7069935744707</v>
      </c>
      <c r="G17" s="22">
        <f>'Historical allocated'!G15*1000000/Reference!AE$5/Reference!AE$3</f>
        <v>3067.9558782887334</v>
      </c>
      <c r="H17" s="22">
        <f>'Historical allocated'!H15*1000000/Reference!AF$5/Reference!AF$3</f>
        <v>3144.8487966453281</v>
      </c>
      <c r="I17" s="22">
        <f>'Historical allocated'!I15*1000000/Reference!AG$5/Reference!AG$3</f>
        <v>3210.1030218970022</v>
      </c>
    </row>
    <row r="18" spans="1:9">
      <c r="A18" s="71"/>
      <c r="B18" s="51"/>
      <c r="C18" s="52">
        <v>2017</v>
      </c>
      <c r="D18" s="52">
        <v>2018</v>
      </c>
      <c r="E18" s="52">
        <v>2019</v>
      </c>
      <c r="F18" s="52">
        <v>2020</v>
      </c>
      <c r="G18" s="52">
        <v>2021</v>
      </c>
      <c r="H18" s="52">
        <v>2022</v>
      </c>
      <c r="I18" s="52">
        <v>2023</v>
      </c>
    </row>
    <row r="19" spans="1:9">
      <c r="A19" s="90" t="s">
        <v>55</v>
      </c>
      <c r="B19" s="51"/>
      <c r="C19" s="22"/>
      <c r="D19" s="22"/>
      <c r="E19" s="22"/>
      <c r="F19" s="22"/>
      <c r="G19" s="22"/>
      <c r="H19" s="22"/>
      <c r="I19" s="22"/>
    </row>
    <row r="20" spans="1:9">
      <c r="A20" s="90"/>
      <c r="B20" s="51" t="s">
        <v>52</v>
      </c>
      <c r="C20" s="22">
        <f>'Historical allocated'!C17*1000000/Reference!AA$5/Reference!AA$3</f>
        <v>866.63164741556022</v>
      </c>
      <c r="D20" s="22">
        <f>'Historical allocated'!D17*1000000/Reference!AB$5/Reference!AB$3</f>
        <v>976.82939310203665</v>
      </c>
      <c r="E20" s="22">
        <f>'Historical allocated'!E17*1000000/Reference!AC$5/Reference!AC$3</f>
        <v>893.75739354914913</v>
      </c>
      <c r="F20" s="22">
        <f>'Historical allocated'!F17*1000000/Reference!AD$5/Reference!AD$3</f>
        <v>885.53243653010634</v>
      </c>
      <c r="G20" s="22">
        <f>'Historical allocated'!G17*1000000/Reference!AE$5/Reference!AE$3</f>
        <v>864.89875560067253</v>
      </c>
      <c r="H20" s="22"/>
      <c r="I20" s="22"/>
    </row>
    <row r="21" spans="1:9">
      <c r="A21" s="90"/>
      <c r="B21" s="51" t="s">
        <v>53</v>
      </c>
      <c r="C21" s="22"/>
      <c r="D21" s="22">
        <f>'Historical allocated'!D18*1000000/Reference!AB$5/Reference!AB$3</f>
        <v>1038.7063760106437</v>
      </c>
      <c r="E21" s="22">
        <f>'Historical allocated'!E18*1000000/Reference!AC$5/Reference!AC$3</f>
        <v>995.9698567289845</v>
      </c>
      <c r="F21" s="22">
        <f>'Historical allocated'!F18*1000000/Reference!AD$5/Reference!AD$3</f>
        <v>965.47647088984434</v>
      </c>
      <c r="G21" s="22">
        <f>'Historical allocated'!G18*1000000/Reference!AE$5/Reference!AE$3</f>
        <v>1002.0935844363208</v>
      </c>
      <c r="H21" s="22">
        <f>'Historical allocated'!H18*1000000/Reference!AF$5/Reference!AF$3</f>
        <v>987.8960053908603</v>
      </c>
      <c r="I21" s="22"/>
    </row>
    <row r="22" spans="1:9" s="85" customFormat="1">
      <c r="A22" s="90"/>
      <c r="B22" s="85" t="s">
        <v>54</v>
      </c>
      <c r="C22" s="88"/>
      <c r="D22" s="88"/>
      <c r="E22" s="88">
        <f>'Historical allocated'!E19*1000000/Reference!AC$5/Reference!AC$3</f>
        <v>1048.6771981235288</v>
      </c>
      <c r="F22" s="88">
        <f>'Historical allocated'!F19*1000000/Reference!AD$5/Reference!AD$3</f>
        <v>1078.2422724903329</v>
      </c>
      <c r="G22" s="88">
        <f>'Historical allocated'!G19*1000000/Reference!AE$5/Reference!AE$3</f>
        <v>1034.0957532746854</v>
      </c>
      <c r="H22" s="88">
        <f>'Historical allocated'!H19*1000000/Reference!AF$5/Reference!AF$3</f>
        <v>1008.192507684542</v>
      </c>
      <c r="I22" s="88">
        <f>'Historical allocated'!I19*1000000/Reference!AG$5/Reference!AG$3</f>
        <v>1004.9857349855574</v>
      </c>
    </row>
    <row r="23" spans="1:9">
      <c r="A23" s="71"/>
      <c r="B23" s="51"/>
      <c r="C23" s="52">
        <v>2017</v>
      </c>
      <c r="D23" s="52">
        <v>2018</v>
      </c>
      <c r="E23" s="52">
        <v>2019</v>
      </c>
      <c r="F23" s="52">
        <v>2020</v>
      </c>
      <c r="G23" s="52">
        <v>2021</v>
      </c>
      <c r="H23" s="52">
        <v>2022</v>
      </c>
      <c r="I23" s="52">
        <v>2023</v>
      </c>
    </row>
    <row r="24" spans="1:9">
      <c r="A24" s="89" t="s">
        <v>21</v>
      </c>
      <c r="B24" s="51"/>
      <c r="C24" s="22"/>
      <c r="D24" s="22"/>
      <c r="E24" s="22"/>
      <c r="F24" s="22"/>
      <c r="G24" s="22"/>
      <c r="H24" s="22"/>
      <c r="I24" s="22"/>
    </row>
    <row r="25" spans="1:9">
      <c r="A25" s="89"/>
      <c r="B25" s="51" t="s">
        <v>52</v>
      </c>
      <c r="C25" s="22">
        <f>'Historical allocated'!C21*1000000/Reference!AA$5/Reference!AA$3</f>
        <v>835.95292923814588</v>
      </c>
      <c r="D25" s="22">
        <f>'Historical allocated'!D21*1000000/Reference!AB$5/Reference!AB$3</f>
        <v>831.53003786715794</v>
      </c>
      <c r="E25" s="22">
        <f>'Historical allocated'!E21*1000000/Reference!AC$5/Reference!AC$3</f>
        <v>853.67594661394696</v>
      </c>
      <c r="F25" s="22">
        <f>'Historical allocated'!F21*1000000/Reference!AD$5/Reference!AD$3</f>
        <v>862.22377810323383</v>
      </c>
      <c r="G25" s="22">
        <f>'Historical allocated'!G21*1000000/Reference!AE$5/Reference!AE$3</f>
        <v>871.683812867803</v>
      </c>
      <c r="H25" s="22"/>
      <c r="I25" s="22"/>
    </row>
    <row r="26" spans="1:9">
      <c r="A26" s="89"/>
      <c r="B26" s="51" t="s">
        <v>53</v>
      </c>
      <c r="C26" s="22"/>
      <c r="D26" s="22">
        <f>'Historical allocated'!D22*1000000/Reference!AB$5/Reference!AB$3</f>
        <v>873.37631767475182</v>
      </c>
      <c r="E26" s="22">
        <f>'Historical allocated'!E22*1000000/Reference!AC$5/Reference!AC$3</f>
        <v>872.7937943680738</v>
      </c>
      <c r="F26" s="22">
        <f>'Historical allocated'!F22*1000000/Reference!AD$5/Reference!AD$3</f>
        <v>900.54603411116602</v>
      </c>
      <c r="G26" s="22">
        <f>'Historical allocated'!G22*1000000/Reference!AE$5/Reference!AE$3</f>
        <v>923.26070388244591</v>
      </c>
      <c r="H26" s="22">
        <f>'Historical allocated'!H22*1000000/Reference!AF$5/Reference!AF$3</f>
        <v>941.8519401874795</v>
      </c>
      <c r="I26" s="22"/>
    </row>
    <row r="27" spans="1:9">
      <c r="A27" s="89"/>
      <c r="B27" s="51" t="s">
        <v>54</v>
      </c>
      <c r="C27" s="22"/>
      <c r="D27" s="22"/>
      <c r="E27" s="22">
        <f>'Historical allocated'!E23*1000000/Reference!AC$5/Reference!AC$3</f>
        <v>937.63376906475855</v>
      </c>
      <c r="F27" s="22">
        <f>'Historical allocated'!F23*1000000/Reference!AD$5/Reference!AD$3</f>
        <v>940.37928633264789</v>
      </c>
      <c r="G27" s="22">
        <f>'Historical allocated'!G23*1000000/Reference!AE$5/Reference!AE$3</f>
        <v>968.46703479927646</v>
      </c>
      <c r="H27" s="22">
        <f>'Historical allocated'!H23*1000000/Reference!AF$5/Reference!AF$3</f>
        <v>986.57673274177091</v>
      </c>
      <c r="I27" s="22">
        <f>'Historical allocated'!I23*1000000/Reference!AG$5/Reference!AG$3</f>
        <v>1012.8414755490086</v>
      </c>
    </row>
    <row r="28" spans="1:9">
      <c r="A28" s="71"/>
      <c r="B28" s="51"/>
      <c r="C28" s="52">
        <v>2017</v>
      </c>
      <c r="D28" s="52">
        <v>2018</v>
      </c>
      <c r="E28" s="52">
        <v>2019</v>
      </c>
      <c r="F28" s="52">
        <v>2020</v>
      </c>
      <c r="G28" s="52">
        <v>2021</v>
      </c>
      <c r="H28" s="52">
        <v>2022</v>
      </c>
      <c r="I28" s="52">
        <v>2023</v>
      </c>
    </row>
    <row r="29" spans="1:9">
      <c r="A29" s="90" t="s">
        <v>56</v>
      </c>
      <c r="B29" s="51"/>
      <c r="C29" s="22"/>
      <c r="D29" s="22"/>
      <c r="E29" s="22"/>
      <c r="F29" s="22"/>
      <c r="G29" s="22"/>
      <c r="H29" s="22"/>
      <c r="I29" s="22"/>
    </row>
    <row r="30" spans="1:9">
      <c r="A30" s="90"/>
      <c r="B30" s="51" t="s">
        <v>52</v>
      </c>
      <c r="C30" s="22">
        <f>'Historical allocated'!C25*1000000/Reference!AA$5/Reference!AA$3</f>
        <v>470.50534127861567</v>
      </c>
      <c r="D30" s="22">
        <f>'Historical allocated'!D25*1000000/Reference!AB$5/Reference!AB$3</f>
        <v>476.71681506498823</v>
      </c>
      <c r="E30" s="22">
        <f>'Historical allocated'!E25*1000000/Reference!AC$5/Reference!AC$3</f>
        <v>466.21135180683763</v>
      </c>
      <c r="F30" s="22">
        <f>'Historical allocated'!F25*1000000/Reference!AD$5/Reference!AD$3</f>
        <v>455.6116133713129</v>
      </c>
      <c r="G30" s="22">
        <f>'Historical allocated'!G25*1000000/Reference!AE$5/Reference!AE$3</f>
        <v>458.56083236302737</v>
      </c>
      <c r="H30" s="22"/>
      <c r="I30" s="22"/>
    </row>
    <row r="31" spans="1:9">
      <c r="A31" s="90"/>
      <c r="B31" s="51" t="s">
        <v>53</v>
      </c>
      <c r="C31" s="22"/>
      <c r="D31" s="22">
        <f>'Historical allocated'!D26*1000000/Reference!AB$5/Reference!AB$3</f>
        <v>501.89335789581412</v>
      </c>
      <c r="E31" s="22">
        <f>'Historical allocated'!E26*1000000/Reference!AC$5/Reference!AC$3</f>
        <v>521.50433636413322</v>
      </c>
      <c r="F31" s="22">
        <f>'Historical allocated'!F26*1000000/Reference!AD$5/Reference!AD$3</f>
        <v>485.6773543552066</v>
      </c>
      <c r="G31" s="22">
        <f>'Historical allocated'!G26*1000000/Reference!AE$5/Reference!AE$3</f>
        <v>538.28618880399347</v>
      </c>
      <c r="H31" s="22">
        <f>'Historical allocated'!H26*1000000/Reference!AF$5/Reference!AF$3</f>
        <v>470.08149062330619</v>
      </c>
      <c r="I31" s="22"/>
    </row>
    <row r="32" spans="1:9">
      <c r="A32" s="90"/>
      <c r="B32" s="51" t="s">
        <v>54</v>
      </c>
      <c r="C32" s="22"/>
      <c r="D32" s="22"/>
      <c r="E32" s="22">
        <f>'Historical allocated'!E27*1000000/Reference!AC$5/Reference!AC$3</f>
        <v>634.06434458567094</v>
      </c>
      <c r="F32" s="22">
        <f>'Historical allocated'!F27*1000000/Reference!AD$5/Reference!AD$3</f>
        <v>596.87626830057309</v>
      </c>
      <c r="G32" s="22">
        <f>'Historical allocated'!G27*1000000/Reference!AE$5/Reference!AE$3</f>
        <v>769.22366011059751</v>
      </c>
      <c r="H32" s="22">
        <f>'Historical allocated'!H27*1000000/Reference!AF$5/Reference!AF$3</f>
        <v>662.69529739034544</v>
      </c>
      <c r="I32" s="22">
        <f>'Historical allocated'!I27*1000000/Reference!AG$5/Reference!AG$3</f>
        <v>675.7291929423011</v>
      </c>
    </row>
    <row r="33" spans="1:9">
      <c r="A33" s="71"/>
      <c r="B33" s="51"/>
      <c r="C33" s="52">
        <v>2017</v>
      </c>
      <c r="D33" s="52">
        <v>2018</v>
      </c>
      <c r="E33" s="52">
        <v>2019</v>
      </c>
      <c r="F33" s="52">
        <v>2020</v>
      </c>
      <c r="G33" s="52">
        <v>2021</v>
      </c>
      <c r="H33" s="52">
        <v>2022</v>
      </c>
      <c r="I33" s="52">
        <v>2023</v>
      </c>
    </row>
    <row r="34" spans="1:9">
      <c r="A34" s="90" t="s">
        <v>9</v>
      </c>
      <c r="B34" s="51"/>
      <c r="C34" s="22"/>
      <c r="D34" s="22"/>
      <c r="E34" s="22"/>
      <c r="F34" s="22"/>
      <c r="G34" s="22"/>
      <c r="H34" s="22"/>
      <c r="I34" s="22"/>
    </row>
    <row r="35" spans="1:9">
      <c r="A35" s="90"/>
      <c r="B35" s="51" t="s">
        <v>52</v>
      </c>
      <c r="C35" s="22">
        <f>'Historical allocated'!C29*1000000/Reference!AA$5/Reference!AA$3</f>
        <v>582.8113631780792</v>
      </c>
      <c r="D35" s="22">
        <f>'Historical allocated'!D29*1000000/Reference!AB$5/Reference!AB$3</f>
        <v>607.03101013202331</v>
      </c>
      <c r="E35" s="22">
        <f>'Historical allocated'!E29*1000000/Reference!AC$5/Reference!AC$3</f>
        <v>604.9012731442557</v>
      </c>
      <c r="F35" s="22">
        <f>'Historical allocated'!F29*1000000/Reference!AD$5/Reference!AD$3</f>
        <v>595.40767249097519</v>
      </c>
      <c r="G35" s="22">
        <f>'Historical allocated'!G29*1000000/Reference!AE$5/Reference!AE$3</f>
        <v>596.00772028812617</v>
      </c>
      <c r="H35" s="22"/>
      <c r="I35" s="22"/>
    </row>
    <row r="36" spans="1:9">
      <c r="A36" s="90"/>
      <c r="B36" s="51" t="s">
        <v>53</v>
      </c>
      <c r="C36" s="22"/>
      <c r="D36" s="22">
        <f>'Historical allocated'!D30*1000000/Reference!AB$5/Reference!AB$3</f>
        <v>598.56718861938384</v>
      </c>
      <c r="E36" s="22">
        <f>'Historical allocated'!E30*1000000/Reference!AC$5/Reference!AC$3</f>
        <v>653.9191006411819</v>
      </c>
      <c r="F36" s="22">
        <f>'Historical allocated'!F30*1000000/Reference!AD$5/Reference!AD$3</f>
        <v>636.43969976963535</v>
      </c>
      <c r="G36" s="22">
        <f>'Historical allocated'!G30*1000000/Reference!AE$5/Reference!AE$3</f>
        <v>633.3311365704426</v>
      </c>
      <c r="H36" s="22">
        <f>'Historical allocated'!H30*1000000/Reference!AF$5/Reference!AF$3</f>
        <v>640.3727692427052</v>
      </c>
      <c r="I36" s="22"/>
    </row>
    <row r="37" spans="1:9">
      <c r="A37" s="90"/>
      <c r="B37" s="51" t="s">
        <v>54</v>
      </c>
      <c r="C37" s="22"/>
      <c r="D37" s="22"/>
      <c r="E37" s="22">
        <f>'Historical allocated'!E31*1000000/Reference!AC$5/Reference!AC$3</f>
        <v>596.93550324670275</v>
      </c>
      <c r="F37" s="22">
        <f>'Historical allocated'!F31*1000000/Reference!AD$5/Reference!AD$3</f>
        <v>832.8402981647439</v>
      </c>
      <c r="G37" s="22">
        <f>'Historical allocated'!G31*1000000/Reference!AE$5/Reference!AE$3</f>
        <v>702.91811630240534</v>
      </c>
      <c r="H37" s="22">
        <f>'Historical allocated'!H31*1000000/Reference!AF$5/Reference!AF$3</f>
        <v>584.28555977936162</v>
      </c>
      <c r="I37" s="22">
        <f>'Historical allocated'!I31*1000000/Reference!AG$5/Reference!AG$3</f>
        <v>617.49570033810016</v>
      </c>
    </row>
    <row r="38" spans="1:9">
      <c r="A38" s="71"/>
      <c r="B38" s="51"/>
      <c r="C38" s="52">
        <v>2017</v>
      </c>
      <c r="D38" s="52">
        <v>2018</v>
      </c>
      <c r="E38" s="52">
        <v>2019</v>
      </c>
      <c r="F38" s="52">
        <v>2020</v>
      </c>
      <c r="G38" s="52">
        <v>2021</v>
      </c>
      <c r="H38" s="52">
        <v>2022</v>
      </c>
      <c r="I38" s="52">
        <v>2023</v>
      </c>
    </row>
    <row r="39" spans="1:9">
      <c r="A39" s="89" t="s">
        <v>10</v>
      </c>
      <c r="B39" s="51"/>
      <c r="C39" s="22"/>
      <c r="D39" s="22"/>
      <c r="E39" s="22"/>
      <c r="F39" s="22"/>
      <c r="G39" s="22"/>
      <c r="H39" s="22"/>
      <c r="I39" s="22"/>
    </row>
    <row r="40" spans="1:9">
      <c r="A40" s="89"/>
      <c r="B40" s="51" t="s">
        <v>52</v>
      </c>
      <c r="C40" s="22">
        <f>'Historical allocated'!C33*1000000/Reference!AA$5/Reference!AA$3</f>
        <v>449.66656911002855</v>
      </c>
      <c r="D40" s="22">
        <f>'Historical allocated'!D33*1000000/Reference!AB$5/Reference!AB$3</f>
        <v>463.04063043700745</v>
      </c>
      <c r="E40" s="22">
        <f>'Historical allocated'!E33*1000000/Reference!AC$5/Reference!AC$3</f>
        <v>482.1568142958966</v>
      </c>
      <c r="F40" s="22">
        <f>'Historical allocated'!F33*1000000/Reference!AD$5/Reference!AD$3</f>
        <v>484.06132077732229</v>
      </c>
      <c r="G40" s="22">
        <f>'Historical allocated'!G33*1000000/Reference!AE$5/Reference!AE$3</f>
        <v>485.39765697202569</v>
      </c>
      <c r="H40" s="22"/>
      <c r="I40" s="22"/>
    </row>
    <row r="41" spans="1:9">
      <c r="A41" s="89"/>
      <c r="B41" s="51" t="s">
        <v>53</v>
      </c>
      <c r="C41" s="22"/>
      <c r="D41" s="22">
        <f>'Historical allocated'!D34*1000000/Reference!AB$5/Reference!AB$3</f>
        <v>462.15740456452767</v>
      </c>
      <c r="E41" s="22">
        <f>'Historical allocated'!E34*1000000/Reference!AC$5/Reference!AC$3</f>
        <v>468.73235389052007</v>
      </c>
      <c r="F41" s="22">
        <f>'Historical allocated'!F34*1000000/Reference!AD$5/Reference!AD$3</f>
        <v>496.18590901640414</v>
      </c>
      <c r="G41" s="22">
        <f>'Historical allocated'!G34*1000000/Reference!AE$5/Reference!AE$3</f>
        <v>504.53734383095644</v>
      </c>
      <c r="H41" s="22">
        <f>'Historical allocated'!H34*1000000/Reference!AF$5/Reference!AF$3</f>
        <v>511.11485682293431</v>
      </c>
      <c r="I41" s="22"/>
    </row>
    <row r="42" spans="1:9">
      <c r="A42" s="89"/>
      <c r="B42" s="51" t="s">
        <v>54</v>
      </c>
      <c r="C42" s="22"/>
      <c r="D42" s="22"/>
      <c r="E42" s="22">
        <f>'Historical allocated'!E35*1000000/Reference!AC$5/Reference!AC$3</f>
        <v>478.80144505315707</v>
      </c>
      <c r="F42" s="22">
        <f>'Historical allocated'!F35*1000000/Reference!AD$5/Reference!AD$3</f>
        <v>489.20815162972542</v>
      </c>
      <c r="G42" s="22">
        <f>'Historical allocated'!G35*1000000/Reference!AE$5/Reference!AE$3</f>
        <v>494.50259141428256</v>
      </c>
      <c r="H42" s="22">
        <f>'Historical allocated'!H35*1000000/Reference!AF$5/Reference!AF$3</f>
        <v>483.54242089450867</v>
      </c>
      <c r="I42" s="22">
        <f>'Historical allocated'!I35*1000000/Reference!AG$5/Reference!AG$3</f>
        <v>470.63347520767235</v>
      </c>
    </row>
    <row r="43" spans="1:9">
      <c r="A43" s="71"/>
      <c r="B43" s="51"/>
      <c r="C43" s="52">
        <v>2017</v>
      </c>
      <c r="D43" s="52">
        <v>2018</v>
      </c>
      <c r="E43" s="52">
        <v>2019</v>
      </c>
      <c r="F43" s="52">
        <v>2020</v>
      </c>
      <c r="G43" s="52">
        <v>2021</v>
      </c>
      <c r="H43" s="52">
        <v>2022</v>
      </c>
      <c r="I43" s="52">
        <v>2023</v>
      </c>
    </row>
    <row r="44" spans="1:9">
      <c r="A44" s="90" t="s">
        <v>11</v>
      </c>
      <c r="B44" s="51"/>
      <c r="C44" s="22"/>
      <c r="D44" s="22"/>
      <c r="E44" s="22"/>
      <c r="F44" s="22"/>
      <c r="G44" s="22"/>
      <c r="H44" s="22"/>
      <c r="I44" s="22"/>
    </row>
    <row r="45" spans="1:9">
      <c r="A45" s="90"/>
      <c r="B45" s="51" t="s">
        <v>52</v>
      </c>
      <c r="C45" s="22">
        <f>'Historical allocated'!C37*1000000/Reference!AA$5/Reference!AA$3</f>
        <v>179.33143571976257</v>
      </c>
      <c r="D45" s="22">
        <f>'Historical allocated'!D37*1000000/Reference!AB$5/Reference!AB$3</f>
        <v>174.63616825299354</v>
      </c>
      <c r="E45" s="22">
        <f>'Historical allocated'!E37*1000000/Reference!AC$5/Reference!AC$3</f>
        <v>186.79680685854424</v>
      </c>
      <c r="F45" s="22">
        <f>'Historical allocated'!F37*1000000/Reference!AD$5/Reference!AD$3</f>
        <v>189.37851331338942</v>
      </c>
      <c r="G45" s="22">
        <f>'Historical allocated'!G37*1000000/Reference!AE$5/Reference!AE$3</f>
        <v>193.00911320960671</v>
      </c>
      <c r="H45" s="22"/>
      <c r="I45" s="22"/>
    </row>
    <row r="46" spans="1:9">
      <c r="A46" s="90"/>
      <c r="B46" s="51" t="s">
        <v>53</v>
      </c>
      <c r="C46" s="22"/>
      <c r="D46" s="22">
        <f>'Historical allocated'!D38*1000000/Reference!AB$5/Reference!AB$3</f>
        <v>179.86285948214103</v>
      </c>
      <c r="E46" s="22">
        <f>'Historical allocated'!E38*1000000/Reference!AC$5/Reference!AC$3</f>
        <v>173.49665622060772</v>
      </c>
      <c r="F46" s="22">
        <f>'Historical allocated'!F38*1000000/Reference!AD$5/Reference!AD$3</f>
        <v>174.59329972634194</v>
      </c>
      <c r="G46" s="22">
        <f>'Historical allocated'!G38*1000000/Reference!AE$5/Reference!AE$3</f>
        <v>173.12165105197323</v>
      </c>
      <c r="H46" s="22">
        <f>'Historical allocated'!H38*1000000/Reference!AF$5/Reference!AF$3</f>
        <v>179.42108027614611</v>
      </c>
      <c r="I46" s="22"/>
    </row>
    <row r="47" spans="1:9">
      <c r="A47" s="90"/>
      <c r="B47" s="51" t="s">
        <v>54</v>
      </c>
      <c r="C47" s="22"/>
      <c r="D47" s="22"/>
      <c r="E47" s="22">
        <f>'Historical allocated'!E39*1000000/Reference!AC$5/Reference!AC$3</f>
        <v>179.99557086236896</v>
      </c>
      <c r="F47" s="22">
        <f>'Historical allocated'!F39*1000000/Reference!AD$5/Reference!AD$3</f>
        <v>191.57080692679835</v>
      </c>
      <c r="G47" s="22">
        <f>'Historical allocated'!G39*1000000/Reference!AE$5/Reference!AE$3</f>
        <v>184.02647410334237</v>
      </c>
      <c r="H47" s="22">
        <f>'Historical allocated'!H39*1000000/Reference!AF$5/Reference!AF$3</f>
        <v>184.29224082662972</v>
      </c>
      <c r="I47" s="22">
        <f>'Historical allocated'!I39*1000000/Reference!AG$5/Reference!AG$3</f>
        <v>182.01068083692522</v>
      </c>
    </row>
    <row r="48" spans="1:9">
      <c r="A48" s="70"/>
      <c r="B48" s="51"/>
      <c r="C48" s="52">
        <v>2017</v>
      </c>
      <c r="D48" s="52">
        <v>2018</v>
      </c>
      <c r="E48" s="52">
        <v>2019</v>
      </c>
      <c r="F48" s="52">
        <v>2020</v>
      </c>
      <c r="G48" s="52">
        <v>2021</v>
      </c>
      <c r="H48" s="52">
        <v>2022</v>
      </c>
      <c r="I48" s="52">
        <v>2023</v>
      </c>
    </row>
    <row r="49" spans="1:9">
      <c r="A49" s="89" t="s">
        <v>12</v>
      </c>
      <c r="B49" s="51"/>
      <c r="C49" s="22"/>
      <c r="D49" s="22"/>
      <c r="E49" s="22"/>
      <c r="F49" s="22"/>
      <c r="G49" s="22"/>
      <c r="H49" s="22"/>
      <c r="I49" s="22"/>
    </row>
    <row r="50" spans="1:9">
      <c r="A50" s="89"/>
      <c r="B50" s="51" t="s">
        <v>52</v>
      </c>
      <c r="C50" s="22">
        <f>'Historical allocated'!C41*1000000/Reference!AA$5/Reference!AA$3</f>
        <v>149.95909153067208</v>
      </c>
      <c r="D50" s="22">
        <f>'Historical allocated'!D41*1000000/Reference!AB$5/Reference!AB$3</f>
        <v>147.25104902261796</v>
      </c>
      <c r="E50" s="22">
        <f>'Historical allocated'!E41*1000000/Reference!AC$5/Reference!AC$3</f>
        <v>136.91776129279393</v>
      </c>
      <c r="F50" s="22">
        <f>'Historical allocated'!F41*1000000/Reference!AD$5/Reference!AD$3</f>
        <v>134.94988567709819</v>
      </c>
      <c r="G50" s="22">
        <f>'Historical allocated'!G41*1000000/Reference!AE$5/Reference!AE$3</f>
        <v>132.79686450083119</v>
      </c>
      <c r="H50" s="22"/>
      <c r="I50" s="22"/>
    </row>
    <row r="51" spans="1:9">
      <c r="A51" s="89"/>
      <c r="B51" s="51" t="s">
        <v>53</v>
      </c>
      <c r="C51" s="22"/>
      <c r="D51" s="22">
        <f>'Historical allocated'!D42*1000000/Reference!AB$5/Reference!AB$3</f>
        <v>173.83891106335074</v>
      </c>
      <c r="E51" s="22">
        <f>'Historical allocated'!E42*1000000/Reference!AC$5/Reference!AC$3</f>
        <v>149.21647244423411</v>
      </c>
      <c r="F51" s="22">
        <f>'Historical allocated'!F42*1000000/Reference!AD$5/Reference!AD$3</f>
        <v>147.27876677158332</v>
      </c>
      <c r="G51" s="22">
        <f>'Historical allocated'!G42*1000000/Reference!AE$5/Reference!AE$3</f>
        <v>142.35083754318302</v>
      </c>
      <c r="H51" s="22">
        <f>'Historical allocated'!H42*1000000/Reference!AF$5/Reference!AF$3</f>
        <v>133.70502104733291</v>
      </c>
      <c r="I51" s="22"/>
    </row>
    <row r="52" spans="1:9">
      <c r="A52" s="89"/>
      <c r="B52" s="51" t="s">
        <v>54</v>
      </c>
      <c r="C52" s="22"/>
      <c r="D52" s="22"/>
      <c r="E52" s="22">
        <f>'Historical allocated'!E43*1000000/Reference!AC$5/Reference!AC$3</f>
        <v>215.33435155020169</v>
      </c>
      <c r="F52" s="22">
        <f>'Historical allocated'!F43*1000000/Reference!AD$5/Reference!AD$3</f>
        <v>199.40909978458654</v>
      </c>
      <c r="G52" s="22">
        <f>'Historical allocated'!G43*1000000/Reference!AE$5/Reference!AE$3</f>
        <v>167.99271535774994</v>
      </c>
      <c r="H52" s="22">
        <f>'Historical allocated'!H43*1000000/Reference!AF$5/Reference!AF$3</f>
        <v>134.94274524970655</v>
      </c>
      <c r="I52" s="22">
        <f>'Historical allocated'!I43*1000000/Reference!AG$5/Reference!AG$3</f>
        <v>142.04741639799019</v>
      </c>
    </row>
    <row r="53" spans="1:9">
      <c r="A53" s="71"/>
      <c r="B53" s="51"/>
      <c r="C53" s="52">
        <v>2017</v>
      </c>
      <c r="D53" s="52">
        <v>2018</v>
      </c>
      <c r="E53" s="52">
        <v>2019</v>
      </c>
      <c r="F53" s="52">
        <v>2020</v>
      </c>
      <c r="G53" s="52">
        <v>2021</v>
      </c>
      <c r="H53" s="52">
        <v>2022</v>
      </c>
      <c r="I53" s="52">
        <v>2023</v>
      </c>
    </row>
    <row r="54" spans="1:9">
      <c r="A54" s="90" t="s">
        <v>13</v>
      </c>
      <c r="B54" s="51"/>
      <c r="C54" s="22"/>
      <c r="D54" s="22"/>
      <c r="E54" s="22"/>
      <c r="F54" s="22"/>
      <c r="G54" s="22"/>
      <c r="H54" s="22"/>
      <c r="I54" s="22"/>
    </row>
    <row r="55" spans="1:9">
      <c r="A55" s="90"/>
      <c r="B55" s="51" t="s">
        <v>52</v>
      </c>
      <c r="C55" s="22">
        <f>'Historical allocated'!C45*1000000/Reference!AA$5/Reference!AA$3</f>
        <v>134.38795641177833</v>
      </c>
      <c r="D55" s="22">
        <f>'Historical allocated'!D45*1000000/Reference!AB$5/Reference!AB$3</f>
        <v>107.03715075222597</v>
      </c>
      <c r="E55" s="22">
        <f>'Historical allocated'!E45*1000000/Reference!AC$5/Reference!AC$3</f>
        <v>113.62111639640531</v>
      </c>
      <c r="F55" s="22">
        <f>'Historical allocated'!F45*1000000/Reference!AD$5/Reference!AD$3</f>
        <v>106.09159256028198</v>
      </c>
      <c r="G55" s="22">
        <f>'Historical allocated'!G45*1000000/Reference!AE$5/Reference!AE$3</f>
        <v>109.94070640078233</v>
      </c>
      <c r="H55" s="22"/>
      <c r="I55" s="22"/>
    </row>
    <row r="56" spans="1:9">
      <c r="A56" s="90"/>
      <c r="B56" s="51" t="s">
        <v>53</v>
      </c>
      <c r="C56" s="22"/>
      <c r="D56" s="22">
        <f>'Historical allocated'!D46*1000000/Reference!AB$5/Reference!AB$3</f>
        <v>122.98843516528503</v>
      </c>
      <c r="E56" s="22">
        <f>'Historical allocated'!E46*1000000/Reference!AC$5/Reference!AC$3</f>
        <v>173.86461313222998</v>
      </c>
      <c r="F56" s="22">
        <f>'Historical allocated'!F46*1000000/Reference!AD$5/Reference!AD$3</f>
        <v>121.31333757892254</v>
      </c>
      <c r="G56" s="22">
        <f>'Historical allocated'!G46*1000000/Reference!AE$5/Reference!AE$3</f>
        <v>123.90291285196605</v>
      </c>
      <c r="H56" s="22">
        <f>'Historical allocated'!H46*1000000/Reference!AF$5/Reference!AF$3</f>
        <v>130.57537288115537</v>
      </c>
      <c r="I56" s="22"/>
    </row>
    <row r="57" spans="1:9">
      <c r="A57" s="90"/>
      <c r="B57" s="51" t="s">
        <v>54</v>
      </c>
      <c r="C57" s="22"/>
      <c r="D57" s="22"/>
      <c r="E57" s="22">
        <f>'Historical allocated'!E47*1000000/Reference!AC$5/Reference!AC$3</f>
        <v>139.8186540257729</v>
      </c>
      <c r="F57" s="22">
        <f>'Historical allocated'!F47*1000000/Reference!AD$5/Reference!AD$3</f>
        <v>172.49062514855808</v>
      </c>
      <c r="G57" s="22">
        <f>'Historical allocated'!G47*1000000/Reference!AE$5/Reference!AE$3</f>
        <v>271.2202480095043</v>
      </c>
      <c r="H57" s="22">
        <f>'Historical allocated'!H47*1000000/Reference!AF$5/Reference!AF$3</f>
        <v>282.87525196736937</v>
      </c>
      <c r="I57" s="22">
        <f>'Historical allocated'!I47*1000000/Reference!AG$5/Reference!AG$3</f>
        <v>258.20995646358807</v>
      </c>
    </row>
    <row r="58" spans="1:9">
      <c r="A58" s="70"/>
      <c r="B58" s="51"/>
      <c r="C58" s="52">
        <v>2017</v>
      </c>
      <c r="D58" s="52">
        <v>2018</v>
      </c>
      <c r="E58" s="52">
        <v>2019</v>
      </c>
      <c r="F58" s="52">
        <v>2020</v>
      </c>
      <c r="G58" s="52">
        <v>2021</v>
      </c>
      <c r="H58" s="52">
        <v>2022</v>
      </c>
      <c r="I58" s="52">
        <v>2023</v>
      </c>
    </row>
    <row r="59" spans="1:9">
      <c r="A59" s="90" t="s">
        <v>46</v>
      </c>
      <c r="B59" s="51"/>
      <c r="C59" s="22"/>
      <c r="D59" s="22"/>
      <c r="E59" s="22"/>
      <c r="F59" s="22"/>
      <c r="G59" s="22"/>
      <c r="H59" s="22"/>
      <c r="I59" s="22"/>
    </row>
    <row r="60" spans="1:9">
      <c r="A60" s="90"/>
      <c r="B60" s="51" t="s">
        <v>52</v>
      </c>
      <c r="C60" s="22">
        <f>'Historical allocated'!C49*1000000/Reference!AA$5/Reference!AA$3</f>
        <v>187.46466732448917</v>
      </c>
      <c r="D60" s="22">
        <f>'Historical allocated'!D49*1000000/Reference!AB$5/Reference!AB$3</f>
        <v>205.58694094770237</v>
      </c>
      <c r="E60" s="22">
        <f>'Historical allocated'!E49*1000000/Reference!AC$5/Reference!AC$3</f>
        <v>189.02841580362644</v>
      </c>
      <c r="F60" s="22">
        <f>'Historical allocated'!F49*1000000/Reference!AD$5/Reference!AD$3</f>
        <v>198.74322071343681</v>
      </c>
      <c r="G60" s="22">
        <f>'Historical allocated'!G49*1000000/Reference!AE$5/Reference!AE$3</f>
        <v>197.95880688466528</v>
      </c>
      <c r="H60" s="22"/>
      <c r="I60" s="22"/>
    </row>
    <row r="61" spans="1:9">
      <c r="A61" s="90"/>
      <c r="B61" s="51" t="s">
        <v>53</v>
      </c>
      <c r="C61" s="22"/>
      <c r="D61" s="22">
        <f>'Historical allocated'!D50*1000000/Reference!AB$5/Reference!AB$3</f>
        <v>263.0825913417255</v>
      </c>
      <c r="E61" s="22">
        <f>'Historical allocated'!E50*1000000/Reference!AC$5/Reference!AC$3</f>
        <v>209.28295207122429</v>
      </c>
      <c r="F61" s="22">
        <f>'Historical allocated'!F50*1000000/Reference!AD$5/Reference!AD$3</f>
        <v>220.13036992486434</v>
      </c>
      <c r="G61" s="22">
        <f>'Historical allocated'!G50*1000000/Reference!AE$5/Reference!AE$3</f>
        <v>222.26290442077902</v>
      </c>
      <c r="H61" s="22">
        <f>'Historical allocated'!H50*1000000/Reference!AF$5/Reference!AF$3</f>
        <v>222.13978104123169</v>
      </c>
      <c r="I61" s="22"/>
    </row>
    <row r="62" spans="1:9">
      <c r="A62" s="90"/>
      <c r="B62" s="51" t="s">
        <v>54</v>
      </c>
      <c r="C62" s="22"/>
      <c r="D62" s="22"/>
      <c r="E62" s="22">
        <f>'Historical allocated'!E51*1000000/Reference!AC$5/Reference!AC$3</f>
        <v>223.7575813919336</v>
      </c>
      <c r="F62" s="22">
        <f>'Historical allocated'!F51*1000000/Reference!AD$5/Reference!AD$3</f>
        <v>246.88598846389672</v>
      </c>
      <c r="G62" s="22">
        <f>'Historical allocated'!G51*1000000/Reference!AE$5/Reference!AE$3</f>
        <v>234.32159797052091</v>
      </c>
      <c r="H62" s="22">
        <f>'Historical allocated'!H51*1000000/Reference!AF$5/Reference!AF$3</f>
        <v>267.84134276840655</v>
      </c>
      <c r="I62" s="22">
        <f>'Historical allocated'!I51*1000000/Reference!AG$5/Reference!AG$3</f>
        <v>254.81882472842457</v>
      </c>
    </row>
    <row r="63" spans="1:9">
      <c r="A63" s="70"/>
      <c r="B63" s="51"/>
      <c r="C63" s="52">
        <v>2017</v>
      </c>
      <c r="D63" s="52">
        <v>2018</v>
      </c>
      <c r="E63" s="52">
        <v>2019</v>
      </c>
      <c r="F63" s="52">
        <v>2020</v>
      </c>
      <c r="G63" s="52">
        <v>2021</v>
      </c>
      <c r="H63" s="52">
        <v>2022</v>
      </c>
      <c r="I63" s="52">
        <v>2023</v>
      </c>
    </row>
    <row r="64" spans="1:9">
      <c r="A64" s="90" t="s">
        <v>15</v>
      </c>
      <c r="B64" s="51"/>
      <c r="C64" s="22"/>
      <c r="D64" s="22"/>
      <c r="E64" s="22"/>
      <c r="F64" s="22"/>
      <c r="G64" s="22"/>
      <c r="H64" s="22"/>
      <c r="I64" s="22"/>
    </row>
    <row r="65" spans="1:9">
      <c r="A65" s="90"/>
      <c r="B65" s="51" t="s">
        <v>52</v>
      </c>
      <c r="C65" s="22">
        <f>'Historical allocated'!C53*1000000/Reference!AA$5/Reference!AA$3</f>
        <v>45.090973145375614</v>
      </c>
      <c r="D65" s="22">
        <f>'Historical allocated'!D53*1000000/Reference!AB$5/Reference!AB$3</f>
        <v>45.03121481936342</v>
      </c>
      <c r="E65" s="22">
        <f>'Historical allocated'!E53*1000000/Reference!AC$5/Reference!AC$3</f>
        <v>46.143785673714305</v>
      </c>
      <c r="F65" s="22">
        <f>'Historical allocated'!F53*1000000/Reference!AD$5/Reference!AD$3</f>
        <v>46.833173455680644</v>
      </c>
      <c r="G65" s="22">
        <f>'Historical allocated'!G53*1000000/Reference!AE$5/Reference!AE$3</f>
        <v>45.37063610106501</v>
      </c>
      <c r="H65" s="22"/>
      <c r="I65" s="22"/>
    </row>
    <row r="66" spans="1:9">
      <c r="A66" s="90"/>
      <c r="B66" s="51" t="s">
        <v>53</v>
      </c>
      <c r="C66" s="22"/>
      <c r="D66" s="22">
        <f>'Historical allocated'!D54*1000000/Reference!AB$5/Reference!AB$3</f>
        <v>30.703101013202332</v>
      </c>
      <c r="E66" s="22">
        <f>'Historical allocated'!E54*1000000/Reference!AC$5/Reference!AC$3</f>
        <v>24.2652666042808</v>
      </c>
      <c r="F66" s="22">
        <f>'Historical allocated'!F54*1000000/Reference!AD$5/Reference!AD$3</f>
        <v>28.523908112924833</v>
      </c>
      <c r="G66" s="22">
        <f>'Historical allocated'!G54*1000000/Reference!AE$5/Reference!AE$3</f>
        <v>34.541430776530973</v>
      </c>
      <c r="H66" s="22">
        <f>'Historical allocated'!H54*1000000/Reference!AF$5/Reference!AF$3</f>
        <v>38.599598112091066</v>
      </c>
      <c r="I66" s="22"/>
    </row>
    <row r="67" spans="1:9">
      <c r="A67" s="90"/>
      <c r="B67" s="51" t="s">
        <v>54</v>
      </c>
      <c r="C67" s="22"/>
      <c r="D67" s="22"/>
      <c r="E67" s="22">
        <f>'Historical allocated'!E55*1000000/Reference!AC$5/Reference!AC$3</f>
        <v>31.624404836726615</v>
      </c>
      <c r="F67" s="22">
        <f>'Historical allocated'!F55*1000000/Reference!AD$5/Reference!AD$3</f>
        <v>31.607573854862654</v>
      </c>
      <c r="G67" s="22">
        <f>'Historical allocated'!G55*1000000/Reference!AE$5/Reference!AE$3</f>
        <v>27.259723747964983</v>
      </c>
      <c r="H67" s="22">
        <f>'Historical allocated'!H55*1000000/Reference!AF$5/Reference!AF$3</f>
        <v>27.182815571895116</v>
      </c>
      <c r="I67" s="22">
        <f>'Historical allocated'!I55*1000000/Reference!AG$5/Reference!AG$3</f>
        <v>29.388635172408087</v>
      </c>
    </row>
    <row r="68" spans="1:9">
      <c r="A68" s="70"/>
      <c r="B68" s="51"/>
      <c r="C68" s="52">
        <v>2017</v>
      </c>
      <c r="D68" s="52">
        <v>2018</v>
      </c>
      <c r="E68" s="52">
        <v>2019</v>
      </c>
      <c r="F68" s="52">
        <v>2020</v>
      </c>
      <c r="G68" s="52">
        <v>2021</v>
      </c>
      <c r="H68" s="52">
        <v>2022</v>
      </c>
      <c r="I68" s="52">
        <v>2023</v>
      </c>
    </row>
    <row r="69" spans="1:9">
      <c r="A69" s="89" t="s">
        <v>16</v>
      </c>
      <c r="B69" s="51"/>
      <c r="C69" s="22"/>
      <c r="D69" s="22"/>
      <c r="E69" s="22"/>
      <c r="F69" s="22"/>
      <c r="G69" s="22"/>
      <c r="H69" s="22"/>
      <c r="I69" s="22"/>
    </row>
    <row r="70" spans="1:9">
      <c r="A70" s="89"/>
      <c r="B70" s="51" t="s">
        <v>52</v>
      </c>
      <c r="C70" s="22">
        <f>'Historical allocated'!C57*1000000/Reference!AA$5/Reference!AA$3</f>
        <v>93.553234002555016</v>
      </c>
      <c r="D70" s="22">
        <f>'Historical allocated'!D57*1000000/Reference!AB$5/Reference!AB$3</f>
        <v>83.103060075734319</v>
      </c>
      <c r="E70" s="22">
        <f>'Historical allocated'!E57*1000000/Reference!AC$5/Reference!AC$3</f>
        <v>79.757146789480316</v>
      </c>
      <c r="F70" s="22">
        <f>'Historical allocated'!F57*1000000/Reference!AD$5/Reference!AD$3</f>
        <v>76.320727112961038</v>
      </c>
      <c r="G70" s="22">
        <f>'Historical allocated'!G57*1000000/Reference!AE$5/Reference!AE$3</f>
        <v>73.937332905439277</v>
      </c>
      <c r="H70" s="22"/>
      <c r="I70" s="22"/>
    </row>
    <row r="71" spans="1:9">
      <c r="A71" s="89"/>
      <c r="B71" s="51" t="s">
        <v>53</v>
      </c>
      <c r="C71" s="22"/>
      <c r="D71" s="22">
        <f>'Historical allocated'!D58*1000000/Reference!AB$5/Reference!AB$3</f>
        <v>69.593695629925293</v>
      </c>
      <c r="E71" s="22">
        <f>'Historical allocated'!E58*1000000/Reference!AC$5/Reference!AC$3</f>
        <v>109.79038660297542</v>
      </c>
      <c r="F71" s="22">
        <f>'Historical allocated'!F58*1000000/Reference!AD$5/Reference!AD$3</f>
        <v>67.84064632263204</v>
      </c>
      <c r="G71" s="22">
        <f>'Historical allocated'!G58*1000000/Reference!AE$5/Reference!AE$3</f>
        <v>64.228390200684615</v>
      </c>
      <c r="H71" s="22">
        <f>'Historical allocated'!H58*1000000/Reference!AF$5/Reference!AF$3</f>
        <v>62.33925704487946</v>
      </c>
      <c r="I71" s="22"/>
    </row>
    <row r="72" spans="1:9">
      <c r="A72" s="89"/>
      <c r="B72" s="51" t="s">
        <v>54</v>
      </c>
      <c r="C72" s="22"/>
      <c r="D72" s="22"/>
      <c r="E72" s="22">
        <f>'Historical allocated'!E59*1000000/Reference!AC$5/Reference!AC$3</f>
        <v>22.674101581049271</v>
      </c>
      <c r="F72" s="22">
        <f>'Historical allocated'!F59*1000000/Reference!AD$5/Reference!AD$3</f>
        <v>65.72062612504979</v>
      </c>
      <c r="G72" s="22">
        <f>'Historical allocated'!G59*1000000/Reference!AE$5/Reference!AE$3</f>
        <v>76.924699891517633</v>
      </c>
      <c r="H72" s="22">
        <f>'Historical allocated'!H59*1000000/Reference!AF$5/Reference!AF$3</f>
        <v>74.662133437471923</v>
      </c>
      <c r="I72" s="22">
        <f>'Historical allocated'!I59*1000000/Reference!AG$5/Reference!AG$3</f>
        <v>72.503698748695385</v>
      </c>
    </row>
    <row r="73" spans="1:9">
      <c r="A73" s="71"/>
      <c r="B73" s="51"/>
      <c r="C73" s="52">
        <v>2017</v>
      </c>
      <c r="D73" s="52">
        <v>2018</v>
      </c>
      <c r="E73" s="52">
        <v>2019</v>
      </c>
      <c r="F73" s="52">
        <v>2020</v>
      </c>
      <c r="G73" s="52">
        <v>2021</v>
      </c>
      <c r="H73" s="52">
        <v>2022</v>
      </c>
      <c r="I73" s="52">
        <v>2023</v>
      </c>
    </row>
    <row r="74" spans="1:9">
      <c r="A74" s="89" t="s">
        <v>17</v>
      </c>
      <c r="B74" s="51"/>
      <c r="C74" s="22"/>
      <c r="D74" s="22"/>
      <c r="E74" s="22"/>
      <c r="F74" s="22"/>
      <c r="G74" s="22"/>
      <c r="H74" s="22"/>
      <c r="I74" s="22"/>
    </row>
    <row r="75" spans="1:9">
      <c r="A75" s="89"/>
      <c r="B75" s="51" t="s">
        <v>52</v>
      </c>
      <c r="C75" s="22">
        <f>'Historical allocated'!C61*1000000/Reference!AA$5/Reference!AA$3</f>
        <v>756.01126937199865</v>
      </c>
      <c r="D75" s="22">
        <f>'Historical allocated'!D61*1000000/Reference!AB$5/Reference!AB$3</f>
        <v>714.97287892743839</v>
      </c>
      <c r="E75" s="22">
        <f>'Historical allocated'!E61*1000000/Reference!AC$5/Reference!AC$3</f>
        <v>676.84182175711112</v>
      </c>
      <c r="F75" s="22">
        <f>'Historical allocated'!F61*1000000/Reference!AD$5/Reference!AD$3</f>
        <v>705.77399668601845</v>
      </c>
      <c r="G75" s="22">
        <f>'Historical allocated'!G61*1000000/Reference!AE$5/Reference!AE$3</f>
        <v>710.61992181338849</v>
      </c>
      <c r="H75" s="22"/>
      <c r="I75" s="22"/>
    </row>
    <row r="76" spans="1:9">
      <c r="A76" s="89"/>
      <c r="B76" s="51" t="s">
        <v>53</v>
      </c>
      <c r="C76" s="22"/>
      <c r="D76" s="22">
        <f>'Historical allocated'!D62*1000000/Reference!AB$5/Reference!AB$3</f>
        <v>713.1306928666462</v>
      </c>
      <c r="E76" s="22">
        <f>'Historical allocated'!E62*1000000/Reference!AC$5/Reference!AC$3</f>
        <v>677.83629989663086</v>
      </c>
      <c r="F76" s="22">
        <f>'Historical allocated'!F62*1000000/Reference!AD$5/Reference!AD$3</f>
        <v>647.1843475892</v>
      </c>
      <c r="G76" s="22">
        <f>'Historical allocated'!G62*1000000/Reference!AE$5/Reference!AE$3</f>
        <v>657.59415781049779</v>
      </c>
      <c r="H76" s="22">
        <f>'Historical allocated'!H62*1000000/Reference!AF$5/Reference!AF$3</f>
        <v>596.9346299588168</v>
      </c>
      <c r="I76" s="22"/>
    </row>
    <row r="77" spans="1:9">
      <c r="A77" s="89"/>
      <c r="B77" s="51" t="s">
        <v>54</v>
      </c>
      <c r="C77" s="22"/>
      <c r="D77" s="22"/>
      <c r="E77" s="22">
        <f>'Historical allocated'!E63*1000000/Reference!AC$5/Reference!AC$3</f>
        <v>523.89108389898058</v>
      </c>
      <c r="F77" s="22">
        <f>'Historical allocated'!F63*1000000/Reference!AD$5/Reference!AD$3</f>
        <v>342.86508468171132</v>
      </c>
      <c r="G77" s="22">
        <f>'Historical allocated'!G63*1000000/Reference!AE$5/Reference!AE$3</f>
        <v>499.26370754834494</v>
      </c>
      <c r="H77" s="22">
        <f>'Historical allocated'!H63*1000000/Reference!AF$5/Reference!AF$3</f>
        <v>460.47689578790329</v>
      </c>
      <c r="I77" s="22">
        <f>'Historical allocated'!I63*1000000/Reference!AG$5/Reference!AG$3</f>
        <v>468.45836424521156</v>
      </c>
    </row>
    <row r="78" spans="1:9">
      <c r="A78" s="90" t="s">
        <v>57</v>
      </c>
      <c r="B78" s="51"/>
      <c r="C78" s="52">
        <v>2017</v>
      </c>
      <c r="D78" s="52">
        <v>2018</v>
      </c>
      <c r="E78" s="52">
        <v>2019</v>
      </c>
      <c r="F78" s="52">
        <v>2020</v>
      </c>
      <c r="G78" s="52">
        <v>2021</v>
      </c>
      <c r="H78" s="52">
        <v>2022</v>
      </c>
      <c r="I78" s="52">
        <v>2023</v>
      </c>
    </row>
    <row r="79" spans="1:9">
      <c r="A79" s="90"/>
      <c r="B79" s="51" t="s">
        <v>52</v>
      </c>
      <c r="C79" s="22">
        <f>Historical!C73*1000000/Reference!AA$5/Reference!AA$3</f>
        <v>16322.089456698022</v>
      </c>
      <c r="D79" s="22">
        <f>Historical!D73*1000000/Reference!AB$5/Reference!AB$3</f>
        <v>16474.465254324019</v>
      </c>
      <c r="E79" s="22">
        <f>Historical!E73*1000000/Reference!AC$5/Reference!AC$3</f>
        <v>16601.022478630337</v>
      </c>
      <c r="F79" s="22">
        <f>Historical!F73*1000000/Reference!AD$5/Reference!AD$3</f>
        <v>16619.801974391623</v>
      </c>
      <c r="G79" s="22">
        <f>Historical!G73*1000000/Reference!AE$5/Reference!AE$3</f>
        <v>16658.865287429315</v>
      </c>
      <c r="H79" s="22"/>
      <c r="I79" s="22"/>
    </row>
    <row r="80" spans="1:9">
      <c r="A80" s="90"/>
      <c r="B80" s="51" t="s">
        <v>53</v>
      </c>
      <c r="C80" s="22"/>
      <c r="D80" s="22">
        <f>Historical!D74*1000000/Reference!AB$5/Reference!AB$3</f>
        <v>16727.049431992633</v>
      </c>
      <c r="E80" s="22">
        <f>Historical!E74*1000000/Reference!AC$5/Reference!AC$3</f>
        <v>17248.228851829761</v>
      </c>
      <c r="F80" s="22">
        <f>Historical!F74*1000000/Reference!AD$5/Reference!AD$3</f>
        <v>17360.074481565571</v>
      </c>
      <c r="G80" s="22">
        <f>Historical!G74*1000000/Reference!AE$5/Reference!AE$3</f>
        <v>17684.279005400709</v>
      </c>
      <c r="H80" s="22">
        <f>Historical!H74*1000000/Reference!AF$5/Reference!AF$3</f>
        <v>17779.011134183242</v>
      </c>
      <c r="I80" s="22"/>
    </row>
    <row r="81" spans="1:9">
      <c r="A81" s="90"/>
      <c r="B81" s="51" t="s">
        <v>54</v>
      </c>
      <c r="C81" s="22"/>
      <c r="D81" s="22"/>
      <c r="E81" s="22">
        <f>Historical!E75*1000000/Reference!AC$5/Reference!AC$3</f>
        <v>17363.588316014047</v>
      </c>
      <c r="F81" s="22">
        <f>Historical!F75*1000000/Reference!AD$5/Reference!AD$3</f>
        <v>17974.30215153781</v>
      </c>
      <c r="G81" s="22">
        <f>Historical!G75*1000000/Reference!AE$5/Reference!AE$3</f>
        <v>18463.98178876716</v>
      </c>
      <c r="H81" s="22">
        <f>Historical!H75*1000000/Reference!AF$5/Reference!AF$3</f>
        <v>18427.411894958179</v>
      </c>
      <c r="I81" s="22">
        <f>Historical!I75*1000000/Reference!AG$5/Reference!AG$3</f>
        <v>18606.877620863619</v>
      </c>
    </row>
    <row r="82" spans="1:9">
      <c r="A82" s="90" t="s">
        <v>58</v>
      </c>
      <c r="B82" s="51"/>
      <c r="C82" s="52">
        <v>2017</v>
      </c>
      <c r="D82" s="52">
        <v>2018</v>
      </c>
      <c r="E82" s="52">
        <v>2019</v>
      </c>
      <c r="F82" s="52">
        <v>2020</v>
      </c>
      <c r="G82" s="52">
        <v>2021</v>
      </c>
      <c r="H82" s="52">
        <v>2022</v>
      </c>
      <c r="I82" s="52">
        <v>2023</v>
      </c>
    </row>
    <row r="83" spans="1:9">
      <c r="A83" s="90"/>
      <c r="B83" s="51" t="s">
        <v>52</v>
      </c>
      <c r="C83" s="22">
        <f>'Historical allocated'!C13*1000000/Reference!AA$18/Reference!AA$3</f>
        <v>31315.751084624029</v>
      </c>
      <c r="D83" s="22">
        <f>'Historical allocated'!D13*1000000/Reference!AB$18/Reference!AB$3</f>
        <v>31331.798178282672</v>
      </c>
      <c r="E83" s="22">
        <f>'Historical allocated'!E13*1000000/Reference!AC$18/Reference!AC$3</f>
        <v>32165.113650940584</v>
      </c>
      <c r="F83" s="22">
        <f>'Historical allocated'!F13*1000000/Reference!AD$18/Reference!AD$3</f>
        <v>32370.70617578326</v>
      </c>
      <c r="G83" s="22">
        <f>'Historical allocated'!G13*1000000/Reference!AE$18/Reference!AE$3</f>
        <v>32889.012293950276</v>
      </c>
      <c r="H83" s="51"/>
      <c r="I83" s="51"/>
    </row>
    <row r="84" spans="1:9">
      <c r="A84" s="90"/>
      <c r="B84" s="51" t="s">
        <v>53</v>
      </c>
      <c r="C84" s="22"/>
      <c r="D84" s="22">
        <f>'Historical allocated'!D14*1000000/Reference!AB$18/Reference!AB$3</f>
        <v>31620.486928439033</v>
      </c>
      <c r="E84" s="22">
        <f>'Historical allocated'!E14*1000000/Reference!AC$18/Reference!AC$3</f>
        <v>32153.522455736627</v>
      </c>
      <c r="F84" s="22">
        <f>'Historical allocated'!F14*1000000/Reference!AD$18/Reference!AD$3</f>
        <v>33408.038482763885</v>
      </c>
      <c r="G84" s="22">
        <f>'Historical allocated'!G14*1000000/Reference!AE$18/Reference!AE$3</f>
        <v>34625.440100212385</v>
      </c>
      <c r="H84" s="22">
        <f>'Historical allocated'!H14*1000000/Reference!AF$18/Reference!AF$3</f>
        <v>35228.78803324348</v>
      </c>
      <c r="I84" s="51"/>
    </row>
    <row r="85" spans="1:9">
      <c r="A85" s="90"/>
      <c r="B85" s="51" t="s">
        <v>54</v>
      </c>
      <c r="C85" s="51"/>
      <c r="D85" s="51"/>
      <c r="E85" s="22">
        <f>'Historical allocated'!E15*1000000/Reference!AC$18/Reference!AC$3</f>
        <v>31280.039156525152</v>
      </c>
      <c r="F85" s="22">
        <f>'Historical allocated'!F15*1000000/Reference!AD$18/Reference!AD$3</f>
        <v>31863.411039716339</v>
      </c>
      <c r="G85" s="22">
        <f>'Historical allocated'!G15*1000000/Reference!AE$18/Reference!AE$3</f>
        <v>34088.398647652597</v>
      </c>
      <c r="H85" s="22">
        <f>'Historical allocated'!H15*1000000/Reference!AF$18/Reference!AF$3</f>
        <v>34942.764407170311</v>
      </c>
      <c r="I85" s="22">
        <f>'Historical allocated'!I15*1000000/Reference!AG$18/Reference!AG$3</f>
        <v>35667.811354411133</v>
      </c>
    </row>
    <row r="86" spans="1:9">
      <c r="A86" s="70"/>
      <c r="B86" s="51"/>
      <c r="C86" s="51"/>
      <c r="D86" s="51"/>
      <c r="E86" s="51"/>
      <c r="F86" s="51"/>
      <c r="G86" s="51"/>
      <c r="H86" s="51"/>
      <c r="I86" s="51"/>
    </row>
    <row r="87" spans="1:9">
      <c r="A87" s="51"/>
      <c r="B87" s="51"/>
      <c r="C87" s="22"/>
      <c r="D87" s="22"/>
      <c r="E87" s="22"/>
      <c r="F87" s="22"/>
      <c r="G87" s="22"/>
      <c r="H87" s="22"/>
      <c r="I87" s="22"/>
    </row>
    <row r="92" spans="1:9">
      <c r="A92" s="51"/>
      <c r="B92" s="51"/>
      <c r="C92" s="22"/>
      <c r="D92" s="22"/>
      <c r="E92" s="22"/>
      <c r="F92" s="22"/>
      <c r="G92" s="22"/>
      <c r="H92" s="22"/>
      <c r="I92" s="22"/>
    </row>
    <row r="97" spans="1:9">
      <c r="A97" s="51"/>
      <c r="B97" s="51"/>
      <c r="C97" s="52"/>
      <c r="D97" s="52"/>
      <c r="E97" s="52"/>
      <c r="F97" s="52"/>
      <c r="G97" s="52"/>
      <c r="H97" s="52"/>
      <c r="I97" s="52"/>
    </row>
    <row r="98" spans="1:9">
      <c r="A98" s="90"/>
      <c r="B98" s="51"/>
      <c r="C98" s="51"/>
      <c r="D98" s="51"/>
      <c r="E98" s="51"/>
      <c r="F98" s="51"/>
      <c r="G98" s="51"/>
      <c r="H98" s="51"/>
      <c r="I98" s="51"/>
    </row>
    <row r="99" spans="1:9">
      <c r="A99" s="90"/>
      <c r="B99" s="51"/>
      <c r="C99" s="51"/>
      <c r="D99" s="51"/>
      <c r="E99" s="51"/>
      <c r="F99" s="51"/>
      <c r="G99" s="51"/>
      <c r="H99" s="51"/>
      <c r="I99" s="51"/>
    </row>
    <row r="100" spans="1:9">
      <c r="A100" s="90"/>
      <c r="B100" s="51"/>
      <c r="C100" s="51"/>
      <c r="D100" s="51"/>
      <c r="E100" s="51"/>
      <c r="F100" s="51"/>
      <c r="G100" s="51"/>
      <c r="H100" s="51"/>
      <c r="I100" s="51"/>
    </row>
  </sheetData>
  <mergeCells count="18">
    <mergeCell ref="A59:A62"/>
    <mergeCell ref="A4:A7"/>
    <mergeCell ref="A9:A12"/>
    <mergeCell ref="A14:A17"/>
    <mergeCell ref="A19:A22"/>
    <mergeCell ref="A24:A27"/>
    <mergeCell ref="A29:A32"/>
    <mergeCell ref="A34:A37"/>
    <mergeCell ref="A39:A42"/>
    <mergeCell ref="A44:A47"/>
    <mergeCell ref="A49:A52"/>
    <mergeCell ref="A54:A57"/>
    <mergeCell ref="A74:A77"/>
    <mergeCell ref="A78:A81"/>
    <mergeCell ref="A98:A100"/>
    <mergeCell ref="A82:A85"/>
    <mergeCell ref="A64:A67"/>
    <mergeCell ref="A69:A7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tint="0.499984740745262"/>
  </sheetPr>
  <dimension ref="A2:N34"/>
  <sheetViews>
    <sheetView zoomScaleNormal="100" workbookViewId="0">
      <selection activeCell="C31" sqref="C31"/>
    </sheetView>
  </sheetViews>
  <sheetFormatPr defaultColWidth="11.42578125" defaultRowHeight="15"/>
  <cols>
    <col min="1" max="1" width="40.42578125" customWidth="1"/>
    <col min="2" max="2" width="13.85546875" customWidth="1"/>
  </cols>
  <sheetData>
    <row r="2" spans="1:14">
      <c r="A2" s="51" t="s">
        <v>59</v>
      </c>
      <c r="B2" s="51"/>
      <c r="C2" s="51"/>
      <c r="D2" s="51"/>
      <c r="E2" s="51"/>
      <c r="F2" s="51"/>
      <c r="G2" s="51"/>
      <c r="H2" s="51"/>
      <c r="I2" s="51"/>
      <c r="J2" s="51"/>
      <c r="K2" s="51"/>
      <c r="L2" s="51"/>
      <c r="M2" s="51"/>
      <c r="N2" s="51"/>
    </row>
    <row r="3" spans="1:14">
      <c r="A3" s="51"/>
      <c r="B3" s="51" t="s">
        <v>60</v>
      </c>
      <c r="C3" s="51">
        <v>2019</v>
      </c>
      <c r="D3" s="51">
        <v>2020</v>
      </c>
      <c r="E3" s="51">
        <v>2021</v>
      </c>
      <c r="F3" s="51">
        <v>2022</v>
      </c>
      <c r="G3" s="51">
        <v>2023</v>
      </c>
      <c r="H3" s="51"/>
      <c r="I3" s="51"/>
      <c r="J3" s="51"/>
      <c r="K3" s="51"/>
      <c r="L3" s="51"/>
      <c r="M3" s="51"/>
      <c r="N3" s="51"/>
    </row>
    <row r="4" spans="1:14">
      <c r="A4" s="51"/>
      <c r="B4" s="51"/>
      <c r="C4" s="51"/>
      <c r="D4" s="51"/>
      <c r="E4" s="51"/>
      <c r="F4" s="51"/>
      <c r="G4" s="51"/>
      <c r="H4" s="51"/>
      <c r="I4" s="61"/>
      <c r="J4" s="61"/>
      <c r="K4" s="61"/>
      <c r="L4" s="61"/>
      <c r="M4" s="61"/>
      <c r="N4" s="51"/>
    </row>
    <row r="5" spans="1:14">
      <c r="A5" s="59" t="s">
        <v>51</v>
      </c>
      <c r="B5" s="65">
        <v>2.5000000000000001E-2</v>
      </c>
      <c r="C5" s="62">
        <f t="shared" ref="C5:C19" si="0">C$25*B5</f>
        <v>-13.375</v>
      </c>
      <c r="D5" s="62">
        <f t="shared" ref="D5:D19" si="1">D$25*B5</f>
        <v>-3.35</v>
      </c>
      <c r="E5" s="62">
        <f t="shared" ref="E5:E19" si="2">E$25*B5</f>
        <v>94.375</v>
      </c>
      <c r="F5" s="62">
        <f t="shared" ref="F5:F19" si="3">F$25*B5</f>
        <v>161.60000000000002</v>
      </c>
      <c r="G5" s="62">
        <f t="shared" ref="G5:G19" si="4">G$25*B5</f>
        <v>220.45000000000002</v>
      </c>
      <c r="H5" s="62"/>
      <c r="I5" s="62"/>
      <c r="J5" s="62"/>
      <c r="K5" s="61"/>
      <c r="L5" s="61"/>
      <c r="M5" s="61"/>
      <c r="N5" s="51"/>
    </row>
    <row r="6" spans="1:14">
      <c r="A6" s="59" t="s">
        <v>4</v>
      </c>
      <c r="B6" s="65">
        <v>0.34499999999999997</v>
      </c>
      <c r="C6" s="62">
        <f t="shared" si="0"/>
        <v>-184.57499999999999</v>
      </c>
      <c r="D6" s="62">
        <f t="shared" si="1"/>
        <v>-46.23</v>
      </c>
      <c r="E6" s="62">
        <f t="shared" si="2"/>
        <v>1302.375</v>
      </c>
      <c r="F6" s="62">
        <f t="shared" si="3"/>
        <v>2230.08</v>
      </c>
      <c r="G6" s="62">
        <f t="shared" si="4"/>
        <v>3042.2099999999996</v>
      </c>
      <c r="H6" s="62"/>
      <c r="I6" s="62"/>
      <c r="J6" s="62"/>
      <c r="K6" s="61"/>
      <c r="L6" s="61"/>
      <c r="M6" s="61"/>
      <c r="N6" s="51"/>
    </row>
    <row r="7" spans="1:14">
      <c r="A7" s="59" t="s">
        <v>5</v>
      </c>
      <c r="B7" s="65">
        <v>0.29499999999999998</v>
      </c>
      <c r="C7" s="62">
        <f t="shared" si="0"/>
        <v>-157.82499999999999</v>
      </c>
      <c r="D7" s="62">
        <f t="shared" si="1"/>
        <v>-39.53</v>
      </c>
      <c r="E7" s="62">
        <f t="shared" si="2"/>
        <v>1113.625</v>
      </c>
      <c r="F7" s="62">
        <f t="shared" si="3"/>
        <v>1906.8799999999999</v>
      </c>
      <c r="G7" s="62">
        <f t="shared" si="4"/>
        <v>2601.31</v>
      </c>
      <c r="H7" s="62"/>
      <c r="I7" s="62"/>
      <c r="J7" s="62"/>
      <c r="K7" s="61"/>
      <c r="L7" s="61"/>
      <c r="M7" s="61"/>
      <c r="N7" s="51"/>
    </row>
    <row r="8" spans="1:14">
      <c r="A8" s="59" t="s">
        <v>55</v>
      </c>
      <c r="B8" s="65">
        <v>0.1</v>
      </c>
      <c r="C8" s="62">
        <f t="shared" si="0"/>
        <v>-53.5</v>
      </c>
      <c r="D8" s="62">
        <f t="shared" si="1"/>
        <v>-13.4</v>
      </c>
      <c r="E8" s="62">
        <f t="shared" si="2"/>
        <v>377.5</v>
      </c>
      <c r="F8" s="62">
        <f t="shared" si="3"/>
        <v>646.40000000000009</v>
      </c>
      <c r="G8" s="62">
        <f t="shared" si="4"/>
        <v>881.80000000000007</v>
      </c>
      <c r="H8" s="62"/>
      <c r="I8" s="62"/>
      <c r="J8" s="62"/>
      <c r="K8" s="61"/>
      <c r="L8" s="61"/>
      <c r="M8" s="61"/>
      <c r="N8" s="51"/>
    </row>
    <row r="9" spans="1:14">
      <c r="A9" s="59" t="s">
        <v>7</v>
      </c>
      <c r="B9" s="65">
        <v>0.08</v>
      </c>
      <c r="C9" s="62">
        <f t="shared" si="0"/>
        <v>-42.800000000000004</v>
      </c>
      <c r="D9" s="62">
        <f t="shared" si="1"/>
        <v>-10.72</v>
      </c>
      <c r="E9" s="62">
        <f t="shared" si="2"/>
        <v>302</v>
      </c>
      <c r="F9" s="62">
        <f t="shared" si="3"/>
        <v>517.12</v>
      </c>
      <c r="G9" s="62">
        <f t="shared" si="4"/>
        <v>705.44</v>
      </c>
      <c r="H9" s="62"/>
      <c r="I9" s="62"/>
      <c r="J9" s="62"/>
      <c r="K9" s="61"/>
      <c r="L9" s="61"/>
      <c r="M9" s="61"/>
      <c r="N9" s="51"/>
    </row>
    <row r="10" spans="1:14" s="51" customFormat="1">
      <c r="A10" s="13" t="s">
        <v>8</v>
      </c>
      <c r="B10" s="65">
        <v>0</v>
      </c>
      <c r="C10" s="62">
        <f t="shared" si="0"/>
        <v>0</v>
      </c>
      <c r="D10" s="62">
        <f t="shared" si="1"/>
        <v>0</v>
      </c>
      <c r="E10" s="62">
        <f t="shared" si="2"/>
        <v>0</v>
      </c>
      <c r="F10" s="62">
        <f t="shared" si="3"/>
        <v>0</v>
      </c>
      <c r="G10" s="62">
        <f t="shared" si="4"/>
        <v>0</v>
      </c>
      <c r="H10" s="62"/>
      <c r="I10" s="62"/>
      <c r="J10" s="62"/>
      <c r="K10" s="61"/>
      <c r="L10" s="61"/>
      <c r="M10" s="61"/>
    </row>
    <row r="11" spans="1:14" s="51" customFormat="1">
      <c r="A11" s="59" t="s">
        <v>9</v>
      </c>
      <c r="B11" s="65">
        <v>0.05</v>
      </c>
      <c r="C11" s="62">
        <f t="shared" si="0"/>
        <v>-26.75</v>
      </c>
      <c r="D11" s="62">
        <f t="shared" si="1"/>
        <v>-6.7</v>
      </c>
      <c r="E11" s="62">
        <f t="shared" si="2"/>
        <v>188.75</v>
      </c>
      <c r="F11" s="62">
        <f t="shared" si="3"/>
        <v>323.20000000000005</v>
      </c>
      <c r="G11" s="62">
        <f t="shared" si="4"/>
        <v>440.90000000000003</v>
      </c>
      <c r="H11" s="62"/>
      <c r="I11" s="62"/>
      <c r="J11" s="62"/>
      <c r="K11" s="61"/>
      <c r="L11" s="61"/>
      <c r="M11" s="61"/>
    </row>
    <row r="12" spans="1:14">
      <c r="A12" s="59" t="s">
        <v>10</v>
      </c>
      <c r="B12" s="65">
        <v>4.4999999999999998E-2</v>
      </c>
      <c r="C12" s="62">
        <f t="shared" si="0"/>
        <v>-24.074999999999999</v>
      </c>
      <c r="D12" s="62">
        <f t="shared" si="1"/>
        <v>-6.0299999999999994</v>
      </c>
      <c r="E12" s="62">
        <f t="shared" si="2"/>
        <v>169.875</v>
      </c>
      <c r="F12" s="62">
        <f t="shared" si="3"/>
        <v>290.88</v>
      </c>
      <c r="G12" s="62">
        <f t="shared" si="4"/>
        <v>396.81</v>
      </c>
      <c r="H12" s="62"/>
      <c r="I12" s="62"/>
      <c r="J12" s="62"/>
      <c r="K12" s="61"/>
      <c r="L12" s="61"/>
      <c r="M12" s="61"/>
      <c r="N12" s="51"/>
    </row>
    <row r="13" spans="1:14">
      <c r="A13" s="59" t="s">
        <v>11</v>
      </c>
      <c r="B13" s="65">
        <v>0.02</v>
      </c>
      <c r="C13" s="62">
        <f t="shared" si="0"/>
        <v>-10.700000000000001</v>
      </c>
      <c r="D13" s="62">
        <f t="shared" si="1"/>
        <v>-2.68</v>
      </c>
      <c r="E13" s="62">
        <f t="shared" si="2"/>
        <v>75.5</v>
      </c>
      <c r="F13" s="62">
        <f t="shared" si="3"/>
        <v>129.28</v>
      </c>
      <c r="G13" s="62">
        <f t="shared" si="4"/>
        <v>176.36</v>
      </c>
      <c r="H13" s="62"/>
      <c r="I13" s="62"/>
      <c r="J13" s="62"/>
      <c r="K13" s="61"/>
      <c r="L13" s="61"/>
      <c r="M13" s="61"/>
      <c r="N13" s="51"/>
    </row>
    <row r="14" spans="1:14">
      <c r="A14" s="59" t="s">
        <v>12</v>
      </c>
      <c r="B14" s="65">
        <v>1.4999999999999999E-2</v>
      </c>
      <c r="C14" s="62">
        <f t="shared" si="0"/>
        <v>-8.0250000000000004</v>
      </c>
      <c r="D14" s="62">
        <f t="shared" si="1"/>
        <v>-2.0099999999999998</v>
      </c>
      <c r="E14" s="62">
        <f t="shared" si="2"/>
        <v>56.625</v>
      </c>
      <c r="F14" s="62">
        <f t="shared" si="3"/>
        <v>96.96</v>
      </c>
      <c r="G14" s="62">
        <f t="shared" si="4"/>
        <v>132.26999999999998</v>
      </c>
      <c r="H14" s="62"/>
      <c r="I14" s="62"/>
      <c r="J14" s="62"/>
      <c r="K14" s="61"/>
      <c r="L14" s="61"/>
      <c r="M14" s="61"/>
      <c r="N14" s="61"/>
    </row>
    <row r="15" spans="1:14">
      <c r="A15" s="59" t="s">
        <v>13</v>
      </c>
      <c r="B15" s="65">
        <v>0.01</v>
      </c>
      <c r="C15" s="62">
        <f t="shared" si="0"/>
        <v>-5.3500000000000005</v>
      </c>
      <c r="D15" s="62">
        <f t="shared" si="1"/>
        <v>-1.34</v>
      </c>
      <c r="E15" s="62">
        <f t="shared" si="2"/>
        <v>37.75</v>
      </c>
      <c r="F15" s="62">
        <f t="shared" si="3"/>
        <v>64.64</v>
      </c>
      <c r="G15" s="62">
        <f t="shared" si="4"/>
        <v>88.18</v>
      </c>
      <c r="H15" s="62"/>
      <c r="I15" s="62"/>
      <c r="J15" s="62"/>
      <c r="K15" s="61"/>
      <c r="L15" s="61"/>
      <c r="M15" s="61"/>
      <c r="N15" s="61"/>
    </row>
    <row r="16" spans="1:14">
      <c r="A16" s="59" t="s">
        <v>46</v>
      </c>
      <c r="B16" s="65">
        <v>1.4999999999999999E-2</v>
      </c>
      <c r="C16" s="62">
        <f t="shared" si="0"/>
        <v>-8.0250000000000004</v>
      </c>
      <c r="D16" s="62">
        <f t="shared" si="1"/>
        <v>-2.0099999999999998</v>
      </c>
      <c r="E16" s="62">
        <f t="shared" si="2"/>
        <v>56.625</v>
      </c>
      <c r="F16" s="62">
        <f t="shared" si="3"/>
        <v>96.96</v>
      </c>
      <c r="G16" s="62">
        <f t="shared" si="4"/>
        <v>132.26999999999998</v>
      </c>
      <c r="H16" s="62"/>
      <c r="I16" s="62"/>
      <c r="J16" s="62"/>
      <c r="K16" s="61"/>
      <c r="L16" s="61"/>
      <c r="M16" s="61"/>
      <c r="N16" s="61"/>
    </row>
    <row r="17" spans="1:14">
      <c r="A17" s="12" t="s">
        <v>15</v>
      </c>
      <c r="B17" s="65">
        <v>0</v>
      </c>
      <c r="C17" s="62">
        <f t="shared" si="0"/>
        <v>0</v>
      </c>
      <c r="D17" s="62">
        <f t="shared" si="1"/>
        <v>0</v>
      </c>
      <c r="E17" s="62">
        <f t="shared" si="2"/>
        <v>0</v>
      </c>
      <c r="F17" s="62">
        <f t="shared" si="3"/>
        <v>0</v>
      </c>
      <c r="G17" s="62">
        <f t="shared" si="4"/>
        <v>0</v>
      </c>
      <c r="H17" s="62"/>
      <c r="I17" s="62"/>
      <c r="J17" s="62"/>
      <c r="K17" s="61"/>
      <c r="L17" s="61"/>
      <c r="M17" s="61"/>
      <c r="N17" s="61"/>
    </row>
    <row r="18" spans="1:14">
      <c r="A18" s="12" t="s">
        <v>16</v>
      </c>
      <c r="B18" s="66">
        <v>0</v>
      </c>
      <c r="C18" s="62">
        <f t="shared" si="0"/>
        <v>0</v>
      </c>
      <c r="D18" s="62">
        <f t="shared" si="1"/>
        <v>0</v>
      </c>
      <c r="E18" s="62">
        <f t="shared" si="2"/>
        <v>0</v>
      </c>
      <c r="F18" s="62">
        <f t="shared" si="3"/>
        <v>0</v>
      </c>
      <c r="G18" s="62">
        <f t="shared" si="4"/>
        <v>0</v>
      </c>
      <c r="H18" s="62"/>
      <c r="I18" s="62"/>
      <c r="J18" s="62"/>
      <c r="K18" s="61"/>
      <c r="L18" s="61"/>
      <c r="M18" s="61"/>
      <c r="N18" s="61"/>
    </row>
    <row r="19" spans="1:14">
      <c r="A19" s="12" t="s">
        <v>17</v>
      </c>
      <c r="B19" s="66">
        <v>0</v>
      </c>
      <c r="C19" s="62">
        <f t="shared" si="0"/>
        <v>0</v>
      </c>
      <c r="D19" s="62">
        <f t="shared" si="1"/>
        <v>0</v>
      </c>
      <c r="E19" s="62">
        <f t="shared" si="2"/>
        <v>0</v>
      </c>
      <c r="F19" s="62">
        <f t="shared" si="3"/>
        <v>0</v>
      </c>
      <c r="G19" s="62">
        <f t="shared" si="4"/>
        <v>0</v>
      </c>
      <c r="H19" s="62"/>
      <c r="I19" s="62"/>
      <c r="J19" s="62"/>
      <c r="K19" s="61"/>
      <c r="L19" s="61"/>
      <c r="M19" s="61"/>
      <c r="N19" s="61"/>
    </row>
    <row r="20" spans="1:14">
      <c r="A20" s="51"/>
      <c r="B20" s="65"/>
      <c r="C20" s="62"/>
      <c r="D20" s="62"/>
      <c r="E20" s="62"/>
      <c r="F20" s="62"/>
      <c r="G20" s="62"/>
      <c r="H20" s="62"/>
      <c r="I20" s="62"/>
      <c r="J20" s="62"/>
      <c r="K20" s="61"/>
      <c r="L20" s="61"/>
      <c r="M20" s="61"/>
      <c r="N20" s="61"/>
    </row>
    <row r="21" spans="1:14" s="51" customFormat="1">
      <c r="C21" s="62"/>
      <c r="D21" s="62"/>
      <c r="E21" s="62"/>
      <c r="F21" s="62"/>
      <c r="G21" s="62"/>
      <c r="H21" s="62"/>
      <c r="I21" s="62"/>
      <c r="J21" s="62"/>
    </row>
    <row r="22" spans="1:14" s="51" customFormat="1">
      <c r="A22" s="67"/>
      <c r="B22" s="67"/>
      <c r="C22" s="67"/>
      <c r="D22" s="67"/>
      <c r="E22" s="67"/>
      <c r="F22" s="67"/>
      <c r="G22" s="67"/>
      <c r="H22" s="67"/>
      <c r="I22" s="62"/>
      <c r="J22" s="62"/>
    </row>
    <row r="23" spans="1:14">
      <c r="A23" s="59" t="s">
        <v>18</v>
      </c>
      <c r="B23" s="67"/>
      <c r="C23" s="68">
        <v>265</v>
      </c>
      <c r="D23" s="68">
        <v>1266</v>
      </c>
      <c r="E23" s="68">
        <v>4275</v>
      </c>
      <c r="F23" s="68">
        <v>6964</v>
      </c>
      <c r="G23" s="69">
        <v>9318</v>
      </c>
      <c r="H23" s="67"/>
      <c r="I23" s="62"/>
      <c r="J23" s="62"/>
      <c r="K23" s="51"/>
      <c r="L23" s="51"/>
      <c r="M23" s="51"/>
      <c r="N23" s="51"/>
    </row>
    <row r="24" spans="1:14">
      <c r="A24" s="67"/>
      <c r="B24" s="67"/>
      <c r="C24" s="68">
        <v>-800</v>
      </c>
      <c r="D24" s="68">
        <v>-1400</v>
      </c>
      <c r="E24" s="68">
        <v>-500</v>
      </c>
      <c r="F24" s="68">
        <v>-500</v>
      </c>
      <c r="G24" s="69">
        <v>-500</v>
      </c>
      <c r="H24" s="67"/>
      <c r="I24" s="62"/>
      <c r="J24" s="62"/>
      <c r="K24" s="22"/>
      <c r="L24" s="22"/>
      <c r="M24" s="22"/>
      <c r="N24" s="51"/>
    </row>
    <row r="25" spans="1:14">
      <c r="A25" s="67" t="s">
        <v>61</v>
      </c>
      <c r="B25" s="67"/>
      <c r="C25" s="68">
        <f>SUM(C23:C24)</f>
        <v>-535</v>
      </c>
      <c r="D25" s="68">
        <f t="shared" ref="D25:G25" si="5">SUM(D23:D24)</f>
        <v>-134</v>
      </c>
      <c r="E25" s="68">
        <f t="shared" si="5"/>
        <v>3775</v>
      </c>
      <c r="F25" s="68">
        <f t="shared" si="5"/>
        <v>6464</v>
      </c>
      <c r="G25" s="68">
        <f t="shared" si="5"/>
        <v>8818</v>
      </c>
      <c r="H25" s="67"/>
      <c r="I25" s="62"/>
      <c r="J25" s="62"/>
      <c r="K25" s="22"/>
      <c r="L25" s="22"/>
      <c r="M25" s="22"/>
      <c r="N25" s="51"/>
    </row>
    <row r="26" spans="1:14">
      <c r="A26" s="59"/>
      <c r="B26" s="67"/>
      <c r="C26" s="67"/>
      <c r="D26" s="67"/>
      <c r="E26" s="67"/>
      <c r="F26" s="67"/>
      <c r="G26" s="67"/>
      <c r="H26" s="67"/>
      <c r="I26" s="62"/>
      <c r="J26" s="62"/>
      <c r="K26" s="22"/>
      <c r="L26" s="22"/>
      <c r="M26" s="22"/>
      <c r="N26" s="51"/>
    </row>
    <row r="27" spans="1:14">
      <c r="A27" s="59"/>
      <c r="B27" s="67"/>
      <c r="C27" s="67"/>
      <c r="D27" s="67"/>
      <c r="E27" s="67"/>
      <c r="F27" s="67"/>
      <c r="G27" s="67"/>
      <c r="H27" s="67"/>
      <c r="I27" s="62"/>
      <c r="J27" s="62"/>
      <c r="K27" s="22"/>
      <c r="L27" s="22"/>
      <c r="M27" s="22"/>
      <c r="N27" s="51"/>
    </row>
    <row r="28" spans="1:14">
      <c r="A28" s="59"/>
      <c r="B28" s="51"/>
      <c r="C28" s="51"/>
      <c r="D28" s="51"/>
      <c r="E28" s="51"/>
      <c r="F28" s="51"/>
      <c r="G28" s="51"/>
      <c r="H28" s="51"/>
      <c r="I28" s="62"/>
      <c r="J28" s="62"/>
      <c r="K28" s="22"/>
      <c r="L28" s="22"/>
      <c r="M28" s="22"/>
      <c r="N28" s="51"/>
    </row>
    <row r="29" spans="1:14">
      <c r="A29" s="59"/>
      <c r="B29" s="51"/>
      <c r="C29" s="51"/>
      <c r="D29" s="51"/>
      <c r="E29" s="51"/>
      <c r="F29" s="51"/>
      <c r="G29" s="51"/>
      <c r="H29" s="51"/>
      <c r="I29" s="62"/>
      <c r="J29" s="62"/>
      <c r="K29" s="22"/>
      <c r="L29" s="22"/>
      <c r="M29" s="22"/>
      <c r="N29" s="51"/>
    </row>
    <row r="30" spans="1:14">
      <c r="A30" s="59"/>
      <c r="B30" s="51"/>
      <c r="C30" s="51"/>
      <c r="D30" s="51"/>
      <c r="E30" s="51"/>
      <c r="F30" s="51"/>
      <c r="G30" s="51"/>
      <c r="H30" s="51"/>
      <c r="I30" s="62"/>
      <c r="J30" s="62"/>
      <c r="K30" s="22"/>
      <c r="L30" s="22"/>
      <c r="M30" s="22"/>
      <c r="N30" s="51"/>
    </row>
    <row r="31" spans="1:14">
      <c r="A31" s="59"/>
      <c r="B31" s="51"/>
      <c r="C31" s="51"/>
      <c r="D31" s="51"/>
      <c r="E31" s="51"/>
      <c r="F31" s="51"/>
      <c r="G31" s="51"/>
      <c r="H31" s="51"/>
      <c r="I31" s="62"/>
      <c r="J31" s="62"/>
      <c r="K31" s="22"/>
      <c r="L31" s="22"/>
      <c r="M31" s="22"/>
      <c r="N31" s="51"/>
    </row>
    <row r="32" spans="1:14">
      <c r="A32" s="59"/>
      <c r="B32" s="51"/>
      <c r="C32" s="51"/>
      <c r="D32" s="51"/>
      <c r="E32" s="51"/>
      <c r="F32" s="51"/>
      <c r="G32" s="51"/>
      <c r="H32" s="51"/>
      <c r="I32" s="22"/>
      <c r="J32" s="22"/>
      <c r="K32" s="22"/>
      <c r="L32" s="22"/>
      <c r="M32" s="22"/>
      <c r="N32" s="51"/>
    </row>
    <row r="33" spans="1:13">
      <c r="A33" s="59"/>
      <c r="B33" s="51"/>
      <c r="C33" s="51"/>
      <c r="D33" s="51"/>
      <c r="E33" s="51"/>
      <c r="F33" s="51"/>
      <c r="G33" s="51"/>
      <c r="H33" s="51"/>
      <c r="I33" s="22"/>
      <c r="J33" s="22"/>
      <c r="K33" s="22"/>
      <c r="L33" s="22"/>
      <c r="M33" s="22"/>
    </row>
    <row r="34" spans="1:13">
      <c r="A34" s="59"/>
      <c r="B34" s="51"/>
      <c r="C34" s="51"/>
      <c r="D34" s="51"/>
      <c r="E34" s="51"/>
      <c r="F34" s="51"/>
      <c r="G34" s="51"/>
      <c r="H34" s="51"/>
      <c r="I34" s="51"/>
      <c r="J34" s="51"/>
      <c r="K34" s="51"/>
      <c r="L34" s="51"/>
      <c r="M34" s="51"/>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4740745262"/>
    <pageSetUpPr fitToPage="1"/>
  </sheetPr>
  <dimension ref="A2:AH42"/>
  <sheetViews>
    <sheetView workbookViewId="0">
      <pane xSplit="1" topLeftCell="I1" activePane="topRight" state="frozen"/>
      <selection pane="topRight" activeCell="H36" sqref="H36"/>
    </sheetView>
  </sheetViews>
  <sheetFormatPr defaultColWidth="8.85546875" defaultRowHeight="15"/>
  <cols>
    <col min="1" max="1" width="44.28515625" style="9" customWidth="1"/>
    <col min="2" max="2" width="8.7109375" style="23" customWidth="1"/>
    <col min="3" max="3" width="8" style="23" customWidth="1"/>
    <col min="4" max="4" width="7.85546875" style="23" customWidth="1"/>
    <col min="5" max="5" width="7.7109375" style="23" customWidth="1"/>
    <col min="6" max="6" width="9" style="23" customWidth="1"/>
    <col min="7" max="8" width="7.7109375" style="23" customWidth="1"/>
    <col min="9" max="9" width="9" style="23" customWidth="1"/>
    <col min="10" max="10" width="8" style="23" customWidth="1"/>
    <col min="11" max="11" width="7.85546875" style="23" customWidth="1"/>
    <col min="12" max="12" width="8.28515625" style="23" customWidth="1"/>
    <col min="13" max="13" width="8.140625" style="23" customWidth="1"/>
    <col min="14" max="14" width="7.7109375" style="23" customWidth="1"/>
    <col min="15" max="15" width="8.42578125" style="23" customWidth="1"/>
    <col min="16" max="16" width="8.140625" style="23" customWidth="1"/>
    <col min="17" max="17" width="8.42578125" style="23" customWidth="1"/>
    <col min="18" max="18" width="8.28515625" style="23" customWidth="1"/>
    <col min="19" max="19" width="8.42578125" style="23" customWidth="1"/>
    <col min="20" max="20" width="8.140625" style="23" customWidth="1"/>
    <col min="21" max="21" width="8.28515625" style="23" customWidth="1"/>
    <col min="22" max="22" width="8" style="23" customWidth="1"/>
    <col min="23" max="23" width="8.140625" style="23" customWidth="1"/>
    <col min="24" max="24" width="8" style="23" customWidth="1"/>
    <col min="25" max="25" width="7.85546875" style="23" customWidth="1"/>
    <col min="26" max="26" width="8" style="23" customWidth="1"/>
    <col min="27" max="27" width="8.42578125" style="23" customWidth="1"/>
    <col min="28" max="28" width="8.140625" style="23" customWidth="1"/>
    <col min="29" max="29" width="9.140625" style="23" customWidth="1"/>
    <col min="30" max="31" width="8.85546875" style="23"/>
    <col min="32" max="32" width="9.42578125" style="23" customWidth="1"/>
    <col min="33" max="16384" width="8.85546875" style="23"/>
  </cols>
  <sheetData>
    <row r="2" spans="1:34">
      <c r="A2" s="52" t="s">
        <v>62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c r="B3" s="52"/>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c r="A4" s="10" t="s">
        <v>2</v>
      </c>
      <c r="B4" s="1">
        <f t="shared" ref="B4:W4" si="0">+C4-1</f>
        <v>1993</v>
      </c>
      <c r="C4" s="1">
        <f t="shared" si="0"/>
        <v>1994</v>
      </c>
      <c r="D4" s="1">
        <f t="shared" si="0"/>
        <v>1995</v>
      </c>
      <c r="E4" s="1">
        <f t="shared" si="0"/>
        <v>1996</v>
      </c>
      <c r="F4" s="1">
        <f t="shared" si="0"/>
        <v>1997</v>
      </c>
      <c r="G4" s="1">
        <f t="shared" si="0"/>
        <v>1998</v>
      </c>
      <c r="H4" s="1">
        <f t="shared" si="0"/>
        <v>1999</v>
      </c>
      <c r="I4" s="1">
        <f t="shared" si="0"/>
        <v>2000</v>
      </c>
      <c r="J4" s="1">
        <f t="shared" si="0"/>
        <v>2001</v>
      </c>
      <c r="K4" s="1">
        <f t="shared" si="0"/>
        <v>2002</v>
      </c>
      <c r="L4" s="1">
        <f t="shared" si="0"/>
        <v>2003</v>
      </c>
      <c r="M4" s="1">
        <f t="shared" si="0"/>
        <v>2004</v>
      </c>
      <c r="N4" s="1">
        <f t="shared" si="0"/>
        <v>2005</v>
      </c>
      <c r="O4" s="1">
        <f t="shared" si="0"/>
        <v>2006</v>
      </c>
      <c r="P4" s="1">
        <f t="shared" si="0"/>
        <v>2007</v>
      </c>
      <c r="Q4" s="1">
        <f t="shared" si="0"/>
        <v>2008</v>
      </c>
      <c r="R4" s="1">
        <f t="shared" si="0"/>
        <v>2009</v>
      </c>
      <c r="S4" s="1">
        <f t="shared" si="0"/>
        <v>2010</v>
      </c>
      <c r="T4" s="1">
        <f t="shared" si="0"/>
        <v>2011</v>
      </c>
      <c r="U4" s="1">
        <f t="shared" si="0"/>
        <v>2012</v>
      </c>
      <c r="V4" s="1">
        <f t="shared" si="0"/>
        <v>2013</v>
      </c>
      <c r="W4" s="1">
        <f t="shared" si="0"/>
        <v>2014</v>
      </c>
      <c r="X4" s="1">
        <f>+Y4-1</f>
        <v>2015</v>
      </c>
      <c r="Y4" s="1">
        <v>2016</v>
      </c>
      <c r="Z4" s="1">
        <v>2017</v>
      </c>
      <c r="AA4" s="1">
        <v>2018</v>
      </c>
      <c r="AB4" s="18">
        <v>2019</v>
      </c>
      <c r="AC4" s="19">
        <v>2020</v>
      </c>
      <c r="AD4" s="19">
        <v>2021</v>
      </c>
      <c r="AE4" s="19">
        <v>2022</v>
      </c>
      <c r="AF4" s="19">
        <v>2023</v>
      </c>
      <c r="AG4" s="5"/>
      <c r="AH4" s="51"/>
    </row>
    <row r="5" spans="1:34">
      <c r="A5" s="12" t="s">
        <v>3</v>
      </c>
      <c r="B5" s="4">
        <f>'Core crown expenses'!B5*1000000/Reference!C$5</f>
        <v>3379.1501035776273</v>
      </c>
      <c r="C5" s="4">
        <f>'Core crown expenses'!C5*1000000/Reference!D$5</f>
        <v>3170.9944751381217</v>
      </c>
      <c r="D5" s="4">
        <f>'Core crown expenses'!D5*1000000/Reference!E$5</f>
        <v>3191.593618990581</v>
      </c>
      <c r="E5" s="4">
        <f>'Core crown expenses'!E5*1000000/Reference!F$5</f>
        <v>3279.7427652733118</v>
      </c>
      <c r="F5" s="4">
        <f>'Core crown expenses'!F5*1000000/Reference!G$5</f>
        <v>3337.4765292359771</v>
      </c>
      <c r="G5" s="4">
        <f>'Core crown expenses'!G5*1000000/Reference!H$5</f>
        <v>3278.8990825688074</v>
      </c>
      <c r="H5" s="4">
        <f>'Core crown expenses'!H5*1000000/Reference!I$5</f>
        <v>3365.2316758363536</v>
      </c>
      <c r="I5" s="4">
        <f>'Core crown expenses'!I5*1000000/Reference!J$5</f>
        <v>3342.9245405293309</v>
      </c>
      <c r="J5" s="4">
        <f>'Core crown expenses'!J5*1000000/Reference!K$5</f>
        <v>3403.4273933771419</v>
      </c>
      <c r="K5" s="4">
        <f>'Core crown expenses'!K5*1000000/Reference!L$5</f>
        <v>3415.2209699886034</v>
      </c>
      <c r="L5" s="4">
        <f>'Core crown expenses'!L5*1000000/Reference!M$5</f>
        <v>3453.2677791021056</v>
      </c>
      <c r="M5" s="4">
        <f>'Core crown expenses'!M5*1000000/Reference!N$5</f>
        <v>3486.7278287461772</v>
      </c>
      <c r="N5" s="4">
        <f>'Core crown expenses'!N5*1000000/Reference!O$5</f>
        <v>3551.6098599385568</v>
      </c>
      <c r="O5" s="4">
        <f>'Core crown expenses'!O5*1000000/Reference!P$5</f>
        <v>3727.4769392534531</v>
      </c>
      <c r="P5" s="4">
        <f>'Core crown expenses'!P5*1000000/Reference!Q$5</f>
        <v>3969.8849377337942</v>
      </c>
      <c r="Q5" s="4">
        <f>'Core crown expenses'!Q5*1000000/Reference!R$5</f>
        <v>4196.6759002770086</v>
      </c>
      <c r="R5" s="4">
        <f>'Core crown expenses'!R5*1000000/Reference!S$5</f>
        <v>4504.7180774415474</v>
      </c>
      <c r="S5" s="4">
        <f>'Core crown expenses'!S5*1000000/Reference!T$5</f>
        <v>4869.3313719631324</v>
      </c>
      <c r="T5" s="4">
        <f>'Core crown expenses'!T5*1000000/Reference!U$5</f>
        <v>5019.3886861313867</v>
      </c>
      <c r="U5" s="4">
        <f>'Core crown expenses'!U5*1000000/Reference!V$5</f>
        <v>4997.1643111544654</v>
      </c>
      <c r="V5" s="4">
        <f>'Core crown expenses'!V5*1000000/Reference!W$5</f>
        <v>5119.4254969496405</v>
      </c>
      <c r="W5" s="4">
        <f>'Core crown expenses'!W5*1000000/Reference!X$5</f>
        <v>5105.88287469233</v>
      </c>
      <c r="X5" s="4">
        <f>'Core crown expenses'!X5*1000000/Reference!Y$5</f>
        <v>5118.4803185586525</v>
      </c>
      <c r="Y5" s="4">
        <f>'Core crown expenses'!Y5*1000000/Reference!Z$5</f>
        <v>5131.0406545640499</v>
      </c>
      <c r="Z5" s="4">
        <f>'Core crown expenses'!Z5*1000000/Reference!AA$5</f>
        <v>5276.2886167838296</v>
      </c>
      <c r="AA5" s="4">
        <f>'Core crown expenses'!AA5*1000000/Reference!AB$5</f>
        <v>5321.666154948316</v>
      </c>
      <c r="AB5" s="4">
        <f>'Adjusted core crown expenses'!AB5*1000000/Reference!AC$5</f>
        <v>5861.5042724658806</v>
      </c>
      <c r="AC5" s="4">
        <f>'Adjusted core crown expenses'!AC5*1000000/Reference!AD$5</f>
        <v>6177.0177647223391</v>
      </c>
      <c r="AD5" s="4">
        <f>'Adjusted core crown expenses'!AD5*1000000/Reference!AE$5</f>
        <v>6412.0073100859427</v>
      </c>
      <c r="AE5" s="4">
        <f>'Adjusted core crown expenses'!AE5*1000000/Reference!AF$5</f>
        <v>6631.8838310697092</v>
      </c>
      <c r="AF5" s="4">
        <f>'Adjusted core crown expenses'!AF5*1000000/Reference!AG$5</f>
        <v>6820.4986525523955</v>
      </c>
      <c r="AG5" s="5"/>
      <c r="AH5" s="3"/>
    </row>
    <row r="6" spans="1:34">
      <c r="A6" s="12" t="s">
        <v>4</v>
      </c>
      <c r="B6" s="4">
        <f>'Core crown expenses'!B6*1000000/Reference!C$5</f>
        <v>1166.7879737976598</v>
      </c>
      <c r="C6" s="4">
        <f>'Core crown expenses'!C6*1000000/Reference!D$5</f>
        <v>1271.2707182320441</v>
      </c>
      <c r="D6" s="4">
        <f>'Core crown expenses'!D6*1000000/Reference!E$5</f>
        <v>1330.1029019437033</v>
      </c>
      <c r="E6" s="4">
        <f>'Core crown expenses'!E6*1000000/Reference!F$5</f>
        <v>1400.8574490889603</v>
      </c>
      <c r="F6" s="4">
        <f>'Core crown expenses'!F6*1000000/Reference!G$5</f>
        <v>1487.8480945706503</v>
      </c>
      <c r="G6" s="4">
        <f>'Core crown expenses'!G6*1000000/Reference!H$5</f>
        <v>1573.0013106159895</v>
      </c>
      <c r="H6" s="4">
        <f>'Core crown expenses'!H6*1000000/Reference!I$5</f>
        <v>1713.905765169096</v>
      </c>
      <c r="I6" s="4">
        <f>'Core crown expenses'!I6*1000000/Reference!J$5</f>
        <v>1781.890763926692</v>
      </c>
      <c r="J6" s="4">
        <f>'Core crown expenses'!J6*1000000/Reference!K$5</f>
        <v>1716.2736760726712</v>
      </c>
      <c r="K6" s="4">
        <f>'Core crown expenses'!K6*1000000/Reference!L$5</f>
        <v>1780.9294668861594</v>
      </c>
      <c r="L6" s="4">
        <f>'Core crown expenses'!L6*1000000/Reference!M$5</f>
        <v>1862.5844259038538</v>
      </c>
      <c r="M6" s="4">
        <f>'Core crown expenses'!M6*1000000/Reference!N$5</f>
        <v>1984.34250764526</v>
      </c>
      <c r="N6" s="4">
        <f>'Core crown expenses'!N6*1000000/Reference!O$5</f>
        <v>2131.8851447785382</v>
      </c>
      <c r="O6" s="4">
        <f>'Core crown expenses'!O6*1000000/Reference!P$5</f>
        <v>2281.4605936051234</v>
      </c>
      <c r="P6" s="4">
        <f>'Core crown expenses'!P6*1000000/Reference!Q$5</f>
        <v>2451.5838818125858</v>
      </c>
      <c r="Q6" s="4">
        <f>'Core crown expenses'!Q6*1000000/Reference!R$5</f>
        <v>2652.0024414291752</v>
      </c>
      <c r="R6" s="4">
        <f>'Core crown expenses'!R6*1000000/Reference!S$5</f>
        <v>2874.5409752242831</v>
      </c>
      <c r="S6" s="4">
        <f>'Core crown expenses'!S6*1000000/Reference!T$5</f>
        <v>3017.4454685452915</v>
      </c>
      <c r="T6" s="4">
        <f>'Core crown expenses'!T6*1000000/Reference!U$5</f>
        <v>3137.0894160583944</v>
      </c>
      <c r="U6" s="4">
        <f>'Core crown expenses'!U6*1000000/Reference!V$5</f>
        <v>3212.2683242213197</v>
      </c>
      <c r="V6" s="4">
        <f>'Core crown expenses'!V6*1000000/Reference!W$5</f>
        <v>3263.7716395398575</v>
      </c>
      <c r="W6" s="4">
        <f>'Core crown expenses'!W6*1000000/Reference!X$5</f>
        <v>3303.5456904006919</v>
      </c>
      <c r="X6" s="4">
        <f>'Core crown expenses'!X6*1000000/Reference!Y$5</f>
        <v>3276.5411145200947</v>
      </c>
      <c r="Y6" s="4">
        <f>'Core crown expenses'!Y6*1000000/Reference!Z$5</f>
        <v>3329.4979971021903</v>
      </c>
      <c r="Z6" s="4">
        <f>'Core crown expenses'!Z6*1000000/Reference!AA$5</f>
        <v>3384.0922839441791</v>
      </c>
      <c r="AA6" s="4">
        <f>'Core crown expenses'!AA6*1000000/Reference!AB$5</f>
        <v>3512.2300685702589</v>
      </c>
      <c r="AB6" s="4">
        <f>'Adjusted core crown expenses'!AB6*1000000/Reference!AC$5</f>
        <v>3663.4724415826349</v>
      </c>
      <c r="AC6" s="4">
        <f>'Adjusted core crown expenses'!AC6*1000000/Reference!AD$5</f>
        <v>3827.0627260555921</v>
      </c>
      <c r="AD6" s="4">
        <f>'Adjusted core crown expenses'!AD6*1000000/Reference!AE$5</f>
        <v>4034.6488195199054</v>
      </c>
      <c r="AE6" s="4">
        <f>'Adjusted core crown expenses'!AE6*1000000/Reference!AF$5</f>
        <v>4204.4854984539515</v>
      </c>
      <c r="AF6" s="4">
        <f>'Adjusted core crown expenses'!AF6*1000000/Reference!AG$5</f>
        <v>4328.3526241299751</v>
      </c>
      <c r="AG6" s="5"/>
      <c r="AH6" s="3"/>
    </row>
    <row r="7" spans="1:34">
      <c r="A7" s="12" t="s">
        <v>5</v>
      </c>
      <c r="B7" s="4">
        <f>'Core crown expenses'!B7*1000000/Reference!C$5</f>
        <v>1270.6455405632382</v>
      </c>
      <c r="C7" s="4">
        <f>'Core crown expenses'!C7*1000000/Reference!D$5</f>
        <v>1278.1767955801106</v>
      </c>
      <c r="D7" s="4">
        <f>'Core crown expenses'!D7*1000000/Reference!E$5</f>
        <v>1307.5080307072467</v>
      </c>
      <c r="E7" s="4">
        <f>'Core crown expenses'!E7*1000000/Reference!F$5</f>
        <v>1326.0986066452303</v>
      </c>
      <c r="F7" s="4">
        <f>'Core crown expenses'!F7*1000000/Reference!G$5</f>
        <v>1410.8904345066512</v>
      </c>
      <c r="G7" s="4">
        <f>'Core crown expenses'!G7*1000000/Reference!H$5</f>
        <v>1497.7719528178243</v>
      </c>
      <c r="H7" s="4">
        <f>'Core crown expenses'!H7*1000000/Reference!I$5</f>
        <v>1538.1606737764334</v>
      </c>
      <c r="I7" s="4">
        <f>'Core crown expenses'!I7*1000000/Reference!J$5</f>
        <v>1635.6896596417555</v>
      </c>
      <c r="J7" s="4">
        <f>'Core crown expenses'!J7*1000000/Reference!K$5</f>
        <v>1581.2395309882747</v>
      </c>
      <c r="K7" s="4">
        <f>'Core crown expenses'!K7*1000000/Reference!L$5</f>
        <v>1639.3567177409143</v>
      </c>
      <c r="L7" s="4">
        <f>'Core crown expenses'!L7*1000000/Reference!M$5</f>
        <v>1742.1533571712357</v>
      </c>
      <c r="M7" s="4">
        <f>'Core crown expenses'!M7*1000000/Reference!N$5</f>
        <v>1855.65749235474</v>
      </c>
      <c r="N7" s="4">
        <f>'Core crown expenses'!N7*1000000/Reference!O$5</f>
        <v>1918.285396356951</v>
      </c>
      <c r="O7" s="4">
        <f>'Core crown expenses'!O7*1000000/Reference!P$5</f>
        <v>2369.1631219232422</v>
      </c>
      <c r="P7" s="4">
        <f>'Core crown expenses'!P7*1000000/Reference!Q$5</f>
        <v>2194.4694351058288</v>
      </c>
      <c r="Q7" s="4">
        <f>'Core crown expenses'!Q7*1000000/Reference!R$5</f>
        <v>2242.1240433823186</v>
      </c>
      <c r="R7" s="4">
        <f>'Core crown expenses'!R7*1000000/Reference!S$5</f>
        <v>2662.3436991586482</v>
      </c>
      <c r="S7" s="4">
        <f>'Core crown expenses'!S7*1000000/Reference!T$5</f>
        <v>2694.7387776679616</v>
      </c>
      <c r="T7" s="4">
        <f>'Core crown expenses'!T7*1000000/Reference!U$5</f>
        <v>2657.3905109489051</v>
      </c>
      <c r="U7" s="4">
        <f>'Core crown expenses'!U7*1000000/Reference!V$5</f>
        <v>2643.7694244685918</v>
      </c>
      <c r="V7" s="4">
        <f>'Core crown expenses'!V7*1000000/Reference!W$5</f>
        <v>2814.8848517593028</v>
      </c>
      <c r="W7" s="4">
        <f>'Core crown expenses'!W7*1000000/Reference!X$5</f>
        <v>2727.4541543783398</v>
      </c>
      <c r="X7" s="4">
        <f>'Core crown expenses'!X7*1000000/Reference!Y$5</f>
        <v>2802.4022455773875</v>
      </c>
      <c r="Y7" s="4">
        <f>'Core crown expenses'!Y7*1000000/Reference!Z$5</f>
        <v>2803.6307849654818</v>
      </c>
      <c r="Z7" s="4">
        <f>'Core crown expenses'!Z7*1000000/Reference!AA$5</f>
        <v>2770.3957112163375</v>
      </c>
      <c r="AA7" s="4">
        <f>'Core crown expenses'!AA7*1000000/Reference!AB$5</f>
        <v>2789.6837580595638</v>
      </c>
      <c r="AB7" s="4">
        <f>'Adjusted core crown expenses'!AB7*1000000/Reference!AC$5</f>
        <v>2866.0298465152068</v>
      </c>
      <c r="AC7" s="4">
        <f>'Adjusted core crown expenses'!AC7*1000000/Reference!AD$5</f>
        <v>2973.3369302399938</v>
      </c>
      <c r="AD7" s="4">
        <f>'Adjusted core crown expenses'!AD7*1000000/Reference!AE$5</f>
        <v>3246.3943495011358</v>
      </c>
      <c r="AE7" s="4">
        <f>'Adjusted core crown expenses'!AE7*1000000/Reference!AF$5</f>
        <v>3396.1955458139264</v>
      </c>
      <c r="AF7" s="4">
        <f>'Adjusted core crown expenses'!AF7*1000000/Reference!AG$5</f>
        <v>3536.5769014521416</v>
      </c>
      <c r="AG7" s="5"/>
      <c r="AH7" s="3"/>
    </row>
    <row r="8" spans="1:34">
      <c r="A8" s="11" t="s">
        <v>6</v>
      </c>
      <c r="B8" s="4">
        <f>'Core crown expenses'!B8*1000000/Reference!C$5</f>
        <v>409.83147640109735</v>
      </c>
      <c r="C8" s="4">
        <f>'Core crown expenses'!C8*1000000/Reference!D$5</f>
        <v>475.96685082872926</v>
      </c>
      <c r="D8" s="4">
        <f>'Core crown expenses'!D8*1000000/Reference!E$5</f>
        <v>364.7846681548429</v>
      </c>
      <c r="E8" s="4">
        <f>'Core crown expenses'!E8*1000000/Reference!F$5</f>
        <v>419.34619506966771</v>
      </c>
      <c r="F8" s="4">
        <f>'Core crown expenses'!F8*1000000/Reference!G$5</f>
        <v>440.85367466215325</v>
      </c>
      <c r="G8" s="4">
        <f>'Core crown expenses'!G8*1000000/Reference!H$5</f>
        <v>409.43643512450853</v>
      </c>
      <c r="H8" s="4">
        <f>'Core crown expenses'!H8*1000000/Reference!I$5</f>
        <v>444.57771635680945</v>
      </c>
      <c r="I8" s="4">
        <f>'Core crown expenses'!I8*1000000/Reference!J$5</f>
        <v>443.26930554475467</v>
      </c>
      <c r="J8" s="4">
        <f>'Core crown expenses'!J8*1000000/Reference!K$5</f>
        <v>463.34235278958897</v>
      </c>
      <c r="K8" s="4">
        <f>'Core crown expenses'!K8*1000000/Reference!L$5</f>
        <v>390.02152716221349</v>
      </c>
      <c r="L8" s="4">
        <f>'Core crown expenses'!L8*1000000/Reference!M$5</f>
        <v>528.90345649582832</v>
      </c>
      <c r="M8" s="4">
        <f>'Core crown expenses'!M8*1000000/Reference!N$5</f>
        <v>511.55963302752292</v>
      </c>
      <c r="N8" s="4">
        <f>'Core crown expenses'!N8*1000000/Reference!O$5</f>
        <v>620.9632550376158</v>
      </c>
      <c r="O8" s="4">
        <f>'Core crown expenses'!O8*1000000/Reference!P$5</f>
        <v>599.10146728480618</v>
      </c>
      <c r="P8" s="4">
        <f>'Core crown expenses'!P8*1000000/Reference!Q$5</f>
        <v>1140.2055021544581</v>
      </c>
      <c r="Q8" s="4">
        <f>'Core crown expenses'!Q8*1000000/Reference!R$5</f>
        <v>791.35170665289445</v>
      </c>
      <c r="R8" s="4">
        <f>'Core crown expenses'!R8*1000000/Reference!S$5</f>
        <v>1230.1863989215824</v>
      </c>
      <c r="S8" s="4">
        <f>'Core crown expenses'!S8*1000000/Reference!T$5</f>
        <v>683.56816144528466</v>
      </c>
      <c r="T8" s="4">
        <f>'Core crown expenses'!T8*1000000/Reference!U$5</f>
        <v>1268.9324817518248</v>
      </c>
      <c r="U8" s="4">
        <f>'Core crown expenses'!U8*1000000/Reference!V$5</f>
        <v>1231.3695242848394</v>
      </c>
      <c r="V8" s="4">
        <f>'Core crown expenses'!V8*1000000/Reference!W$5</f>
        <v>966.65991310416246</v>
      </c>
      <c r="W8" s="4">
        <f>'Core crown expenses'!W8*1000000/Reference!X$5</f>
        <v>998.29256935051114</v>
      </c>
      <c r="X8" s="4">
        <f>'Core crown expenses'!X8*1000000/Reference!Y$5</f>
        <v>899.53652327175405</v>
      </c>
      <c r="Y8" s="4">
        <f>'Core crown expenses'!Y8*1000000/Reference!Z$5</f>
        <v>874.03051223046111</v>
      </c>
      <c r="Z8" s="4">
        <f>'Core crown expenses'!Z8*1000000/Reference!AA$5</f>
        <v>825.42397630321864</v>
      </c>
      <c r="AA8" s="4">
        <f>'Core crown expenses'!AA8*1000000/Reference!AB$5</f>
        <v>955.88987821103262</v>
      </c>
      <c r="AB8" s="4">
        <f>'Adjusted core crown expenses'!AB8*1000000/Reference!AC$5</f>
        <v>1067.6102539181145</v>
      </c>
      <c r="AC8" s="4">
        <f>'Adjusted core crown expenses'!AC8*1000000/Reference!AD$5</f>
        <v>1117.9585556421478</v>
      </c>
      <c r="AD8" s="4">
        <f>'Adjusted core crown expenses'!AD8*1000000/Reference!AE$5</f>
        <v>1094.2408376963351</v>
      </c>
      <c r="AE8" s="4">
        <f>'Adjusted core crown expenses'!AE8*1000000/Reference!AF$5</f>
        <v>1088.7705976750558</v>
      </c>
      <c r="AF8" s="4">
        <f>'Adjusted core crown expenses'!AF8*1000000/Reference!AG$5</f>
        <v>1107.1947885767463</v>
      </c>
      <c r="AG8" s="5"/>
      <c r="AH8" s="3"/>
    </row>
    <row r="9" spans="1:34">
      <c r="A9" s="12" t="s">
        <v>7</v>
      </c>
      <c r="B9" s="4">
        <f>'Core crown expenses'!B9*1000000/Reference!C$5</f>
        <v>295.05626784614526</v>
      </c>
      <c r="C9" s="4">
        <f>'Core crown expenses'!C9*1000000/Reference!D$5</f>
        <v>317.67955801104972</v>
      </c>
      <c r="D9" s="4">
        <f>'Core crown expenses'!D9*1000000/Reference!E$5</f>
        <v>323.95056351064409</v>
      </c>
      <c r="E9" s="4">
        <f>'Core crown expenses'!E9*1000000/Reference!F$5</f>
        <v>330.65380493033229</v>
      </c>
      <c r="F9" s="4">
        <f>'Core crown expenses'!F9*1000000/Reference!G$5</f>
        <v>338.77237986935711</v>
      </c>
      <c r="G9" s="4">
        <f>'Core crown expenses'!G9*1000000/Reference!H$5</f>
        <v>352.55570117955438</v>
      </c>
      <c r="H9" s="4">
        <f>'Core crown expenses'!H9*1000000/Reference!I$5</f>
        <v>390.86334124273162</v>
      </c>
      <c r="I9" s="4">
        <f>'Core crown expenses'!I9*1000000/Reference!J$5</f>
        <v>396.86860046141481</v>
      </c>
      <c r="J9" s="4">
        <f>'Core crown expenses'!J9*1000000/Reference!K$5</f>
        <v>397.11377399819611</v>
      </c>
      <c r="K9" s="4">
        <f>'Core crown expenses'!K9*1000000/Reference!L$5</f>
        <v>438.90084842345192</v>
      </c>
      <c r="L9" s="4">
        <f>'Core crown expenses'!L9*1000000/Reference!M$5</f>
        <v>430.57210965435041</v>
      </c>
      <c r="M9" s="4">
        <f>'Core crown expenses'!M9*1000000/Reference!N$5</f>
        <v>450.8868501529052</v>
      </c>
      <c r="N9" s="4">
        <f>'Core crown expenses'!N9*1000000/Reference!O$5</f>
        <v>478.2408863300999</v>
      </c>
      <c r="O9" s="4">
        <f>'Core crown expenses'!O9*1000000/Reference!P$5</f>
        <v>534.10122831333933</v>
      </c>
      <c r="P9" s="4">
        <f>'Core crown expenses'!P9*1000000/Reference!Q$5</f>
        <v>638.9980586201998</v>
      </c>
      <c r="Q9" s="4">
        <f>'Core crown expenses'!Q9*1000000/Reference!R$5</f>
        <v>679.37461852669139</v>
      </c>
      <c r="R9" s="4">
        <f>'Core crown expenses'!R9*1000000/Reference!S$5</f>
        <v>717.93799098219677</v>
      </c>
      <c r="S9" s="4">
        <f>'Core crown expenses'!S9*1000000/Reference!T$5</f>
        <v>733.44519272760704</v>
      </c>
      <c r="T9" s="4">
        <f>'Core crown expenses'!T9*1000000/Reference!U$5</f>
        <v>771.44160583941607</v>
      </c>
      <c r="U9" s="4">
        <f>'Core crown expenses'!U9*1000000/Reference!V$5</f>
        <v>771.98793130827346</v>
      </c>
      <c r="V9" s="4">
        <f>'Core crown expenses'!V9*1000000/Reference!W$5</f>
        <v>778.01040048625646</v>
      </c>
      <c r="W9" s="4">
        <f>'Core crown expenses'!W9*1000000/Reference!X$5</f>
        <v>767.9003037896091</v>
      </c>
      <c r="X9" s="4">
        <f>'Core crown expenses'!X9*1000000/Reference!Y$5</f>
        <v>764.84539895989724</v>
      </c>
      <c r="Y9" s="4">
        <f>'Core crown expenses'!Y9*1000000/Reference!Z$5</f>
        <v>777.29480951163384</v>
      </c>
      <c r="Z9" s="4">
        <f>'Core crown expenses'!Z9*1000000/Reference!AA$5</f>
        <v>809.77909426562928</v>
      </c>
      <c r="AA9" s="4">
        <f>'Core crown expenses'!AA9*1000000/Reference!AB$5</f>
        <v>856.41183092825713</v>
      </c>
      <c r="AB9" s="4">
        <f>'Adjusted core crown expenses'!AB9*1000000/Reference!AC$5</f>
        <v>954.5620216255619</v>
      </c>
      <c r="AC9" s="4">
        <f>'Adjusted core crown expenses'!AC9*1000000/Reference!AD$5</f>
        <v>975.01748496293192</v>
      </c>
      <c r="AD9" s="4">
        <f>'Adjusted core crown expenses'!AD9*1000000/Reference!AE$5</f>
        <v>1024.7950212387632</v>
      </c>
      <c r="AE9" s="4">
        <f>'Adjusted core crown expenses'!AE9*1000000/Reference!AF$5</f>
        <v>1065.4272182864299</v>
      </c>
      <c r="AF9" s="4">
        <f>'Adjusted core crown expenses'!AF9*1000000/Reference!AG$5</f>
        <v>1115.8494736229864</v>
      </c>
      <c r="AG9" s="5"/>
      <c r="AH9" s="3"/>
    </row>
    <row r="10" spans="1:34">
      <c r="A10" s="13" t="s">
        <v>8</v>
      </c>
      <c r="B10" s="4">
        <f>'Core crown expenses'!B10*1000000/Reference!C$5</f>
        <v>218.63277532053075</v>
      </c>
      <c r="C10" s="4">
        <f>'Core crown expenses'!C10*1000000/Reference!D$5</f>
        <v>225.13812154696132</v>
      </c>
      <c r="D10" s="4">
        <f>'Core crown expenses'!D10*1000000/Reference!E$5</f>
        <v>216.69298197854849</v>
      </c>
      <c r="E10" s="4">
        <f>'Core crown expenses'!E10*1000000/Reference!F$5</f>
        <v>219.989281886388</v>
      </c>
      <c r="F10" s="4">
        <f>'Core crown expenses'!F10*1000000/Reference!G$5</f>
        <v>234.83986988601805</v>
      </c>
      <c r="G10" s="4">
        <f>'Core crown expenses'!G10*1000000/Reference!H$5</f>
        <v>248.49279161205766</v>
      </c>
      <c r="H10" s="4">
        <f>'Core crown expenses'!H10*1000000/Reference!I$5</f>
        <v>268.31112617663166</v>
      </c>
      <c r="I10" s="4">
        <f>'Core crown expenses'!I10*1000000/Reference!J$5</f>
        <v>268.55380148793324</v>
      </c>
      <c r="J10" s="4">
        <f>'Core crown expenses'!J10*1000000/Reference!K$5</f>
        <v>233.21736889576084</v>
      </c>
      <c r="K10" s="4">
        <f>'Core crown expenses'!K10*1000000/Reference!L$5</f>
        <v>250.47486387235659</v>
      </c>
      <c r="L10" s="4">
        <f>'Core crown expenses'!L10*1000000/Reference!M$5</f>
        <v>349.62256654747716</v>
      </c>
      <c r="M10" s="4">
        <f>'Core crown expenses'!M10*1000000/Reference!N$5</f>
        <v>357.43119266055044</v>
      </c>
      <c r="N10" s="4">
        <f>'Core crown expenses'!N10*1000000/Reference!O$5</f>
        <v>395.51029294370932</v>
      </c>
      <c r="O10" s="4">
        <f>'Core crown expenses'!O10*1000000/Reference!P$5</f>
        <v>434.45012665487741</v>
      </c>
      <c r="P10" s="4">
        <f>'Core crown expenses'!P10*1000000/Reference!Q$5</f>
        <v>569.39249017472423</v>
      </c>
      <c r="Q10" s="4">
        <f>'Core crown expenses'!Q10*1000000/Reference!R$5</f>
        <v>526.7852950842763</v>
      </c>
      <c r="R10" s="4">
        <f>'Core crown expenses'!R10*1000000/Reference!S$5</f>
        <v>618.92808999209785</v>
      </c>
      <c r="S10" s="4">
        <f>'Core crown expenses'!S10*1000000/Reference!T$5</f>
        <v>538.99372514767742</v>
      </c>
      <c r="T10" s="4">
        <f>'Core crown expenses'!T10*1000000/Reference!U$5</f>
        <v>520.30109489051097</v>
      </c>
      <c r="U10" s="4">
        <f>'Core crown expenses'!U10*1000000/Reference!V$5</f>
        <v>506.34060025861481</v>
      </c>
      <c r="V10" s="4">
        <f>'Core crown expenses'!V10*1000000/Reference!W$5</f>
        <v>507.64278156727676</v>
      </c>
      <c r="W10" s="4">
        <f>'Core crown expenses'!W10*1000000/Reference!X$5</f>
        <v>496.04186531254851</v>
      </c>
      <c r="X10" s="4">
        <f>'Core crown expenses'!X10*1000000/Reference!Y$5</f>
        <v>498.50947624953761</v>
      </c>
      <c r="Y10" s="4">
        <f>'Core crown expenses'!Y10*1000000/Reference!Z$5</f>
        <v>464.07568396829453</v>
      </c>
      <c r="Z10" s="4">
        <f>'Core crown expenses'!Z10*1000000/Reference!AA$5</f>
        <v>453.9101775172615</v>
      </c>
      <c r="AA10" s="4">
        <f>'Core crown expenses'!AA10*1000000/Reference!AB$5</f>
        <v>523.79490328523184</v>
      </c>
      <c r="AB10" s="4">
        <f>'Adjusted core crown expenses'!AB10*1000000/Reference!AC$5</f>
        <v>645.51188595958365</v>
      </c>
      <c r="AC10" s="4">
        <f>'Adjusted core crown expenses'!AC10*1000000/Reference!AD$5</f>
        <v>618.86177887017163</v>
      </c>
      <c r="AD10" s="4">
        <f>'Adjusted core crown expenses'!AD10*1000000/Reference!AE$5</f>
        <v>813.96325200039519</v>
      </c>
      <c r="AE10" s="4">
        <f>'Adjusted core crown expenses'!AE10*1000000/Reference!AF$5</f>
        <v>715.66010411366392</v>
      </c>
      <c r="AF10" s="4">
        <f>'Adjusted core crown expenses'!AF10*1000000/Reference!AG$5</f>
        <v>744.4521995385719</v>
      </c>
      <c r="AG10" s="5"/>
      <c r="AH10" s="3"/>
    </row>
    <row r="11" spans="1:34">
      <c r="A11" s="12" t="s">
        <v>9</v>
      </c>
      <c r="B11" s="4">
        <f>'Core crown expenses'!B11*1000000/Reference!C$5</f>
        <v>208.27501259727899</v>
      </c>
      <c r="C11" s="4">
        <f>'Core crown expenses'!C11*1000000/Reference!D$5</f>
        <v>196.40883977900552</v>
      </c>
      <c r="D11" s="4">
        <f>'Core crown expenses'!D11*1000000/Reference!E$5</f>
        <v>183.20901617030543</v>
      </c>
      <c r="E11" s="4">
        <f>'Core crown expenses'!E11*1000000/Reference!F$5</f>
        <v>261.78992497320473</v>
      </c>
      <c r="F11" s="4">
        <f>'Core crown expenses'!F11*1000000/Reference!G$5</f>
        <v>201.7824557691799</v>
      </c>
      <c r="G11" s="4">
        <f>'Core crown expenses'!G11*1000000/Reference!H$5</f>
        <v>220.18348623853211</v>
      </c>
      <c r="H11" s="4">
        <f>'Core crown expenses'!H11*1000000/Reference!I$5</f>
        <v>223.72297984407186</v>
      </c>
      <c r="I11" s="4">
        <f>'Core crown expenses'!I11*1000000/Reference!J$5</f>
        <v>244.70539440599322</v>
      </c>
      <c r="J11" s="4">
        <f>'Core crown expenses'!J11*1000000/Reference!K$5</f>
        <v>267.23360391702101</v>
      </c>
      <c r="K11" s="4">
        <f>'Core crown expenses'!K11*1000000/Reference!L$5</f>
        <v>256.55312143852098</v>
      </c>
      <c r="L11" s="4">
        <f>'Core crown expenses'!L11*1000000/Reference!M$5</f>
        <v>261.72030194676199</v>
      </c>
      <c r="M11" s="4">
        <f>'Core crown expenses'!M11*1000000/Reference!N$5</f>
        <v>291.62079510703364</v>
      </c>
      <c r="N11" s="4">
        <f>'Core crown expenses'!N11*1000000/Reference!O$5</f>
        <v>349.30694985364909</v>
      </c>
      <c r="O11" s="4">
        <f>'Core crown expenses'!O11*1000000/Reference!P$5</f>
        <v>380.44257515652629</v>
      </c>
      <c r="P11" s="4">
        <f>'Core crown expenses'!P11*1000000/Reference!Q$5</f>
        <v>377.62204649841374</v>
      </c>
      <c r="Q11" s="4">
        <f>'Core crown expenses'!Q11*1000000/Reference!R$5</f>
        <v>678.20085450021122</v>
      </c>
      <c r="R11" s="4">
        <f>'Core crown expenses'!R11*1000000/Reference!S$5</f>
        <v>687.95611955561753</v>
      </c>
      <c r="S11" s="4">
        <f>'Core crown expenses'!S11*1000000/Reference!T$5</f>
        <v>644.95368561380928</v>
      </c>
      <c r="T11" s="4">
        <f>'Core crown expenses'!T11*1000000/Reference!U$5</f>
        <v>579.83576642335765</v>
      </c>
      <c r="U11" s="4">
        <f>'Core crown expenses'!U11*1000000/Reference!V$5</f>
        <v>470.27063814341778</v>
      </c>
      <c r="V11" s="4">
        <f>'Core crown expenses'!V11*1000000/Reference!W$5</f>
        <v>445.28488777830307</v>
      </c>
      <c r="W11" s="4">
        <f>'Core crown expenses'!W11*1000000/Reference!X$5</f>
        <v>456.3496463179369</v>
      </c>
      <c r="X11" s="4">
        <f>'Core crown expenses'!X11*1000000/Reference!Y$5</f>
        <v>484.80100963944557</v>
      </c>
      <c r="Y11" s="4">
        <f>'Core crown expenses'!Y11*1000000/Reference!Z$5</f>
        <v>448.94741327878631</v>
      </c>
      <c r="Z11" s="4">
        <f>'Core crown expenses'!Z11*1000000/Reference!AA$5</f>
        <v>530.6743987150337</v>
      </c>
      <c r="AA11" s="4">
        <f>'Core crown expenses'!AA11*1000000/Reference!AB$5</f>
        <v>559.20581312045852</v>
      </c>
      <c r="AB11" s="4">
        <f>'Adjusted core crown expenses'!AB11*1000000/Reference!AC$5</f>
        <v>607.71271210464499</v>
      </c>
      <c r="AC11" s="4">
        <f>'Adjusted core crown expenses'!AC11*1000000/Reference!AD$5</f>
        <v>863.51737505745064</v>
      </c>
      <c r="AD11" s="4">
        <f>'Adjusted core crown expenses'!AD11*1000000/Reference!AE$5</f>
        <v>743.8012446903092</v>
      </c>
      <c r="AE11" s="4">
        <f>'Adjusted core crown expenses'!AE11*1000000/Reference!AF$5</f>
        <v>630.98360014090576</v>
      </c>
      <c r="AF11" s="4">
        <f>'Adjusted core crown expenses'!AF11*1000000/Reference!AG$5</f>
        <v>680.29624459566878</v>
      </c>
      <c r="AG11" s="5"/>
      <c r="AH11" s="3"/>
    </row>
    <row r="12" spans="1:34">
      <c r="A12" s="12" t="s">
        <v>10</v>
      </c>
      <c r="B12" s="4">
        <f>'Core crown expenses'!B12*1000000/Reference!C$5</f>
        <v>328.36907228038746</v>
      </c>
      <c r="C12" s="4">
        <f>'Core crown expenses'!C12*1000000/Reference!D$5</f>
        <v>289.77900552486187</v>
      </c>
      <c r="D12" s="4">
        <f>'Core crown expenses'!D12*1000000/Reference!E$5</f>
        <v>275.76632003048945</v>
      </c>
      <c r="E12" s="4">
        <f>'Core crown expenses'!E12*1000000/Reference!F$5</f>
        <v>259.91425509110394</v>
      </c>
      <c r="F12" s="4">
        <f>'Core crown expenses'!F12*1000000/Reference!G$5</f>
        <v>250.17851003623093</v>
      </c>
      <c r="G12" s="4">
        <f>'Core crown expenses'!G12*1000000/Reference!H$5</f>
        <v>279.16120576671034</v>
      </c>
      <c r="H12" s="4">
        <f>'Core crown expenses'!H12*1000000/Reference!I$5</f>
        <v>268.5718755703893</v>
      </c>
      <c r="I12" s="4">
        <f>'Core crown expenses'!I12*1000000/Reference!J$5</f>
        <v>323.24960468673044</v>
      </c>
      <c r="J12" s="4">
        <f>'Core crown expenses'!J12*1000000/Reference!K$5</f>
        <v>320.06184770003864</v>
      </c>
      <c r="K12" s="4">
        <f>'Core crown expenses'!K12*1000000/Reference!L$5</f>
        <v>294.28897049512472</v>
      </c>
      <c r="L12" s="4">
        <f>'Core crown expenses'!L12*1000000/Reference!M$5</f>
        <v>297.72546682558601</v>
      </c>
      <c r="M12" s="4">
        <f>'Core crown expenses'!M12*1000000/Reference!N$5</f>
        <v>320.73394495412845</v>
      </c>
      <c r="N12" s="4">
        <f>'Core crown expenses'!N12*1000000/Reference!O$5</f>
        <v>308.42545780014029</v>
      </c>
      <c r="O12" s="4">
        <f>'Core crown expenses'!O12*1000000/Reference!P$5</f>
        <v>330.49753859389187</v>
      </c>
      <c r="P12" s="4">
        <f>'Core crown expenses'!P12*1000000/Reference!Q$5</f>
        <v>359.15526303328755</v>
      </c>
      <c r="Q12" s="4">
        <f>'Core crown expenses'!Q12*1000000/Reference!R$5</f>
        <v>366.68388187238838</v>
      </c>
      <c r="R12" s="4">
        <f>'Core crown expenses'!R12*1000000/Reference!S$5</f>
        <v>408.35773718216893</v>
      </c>
      <c r="S12" s="4">
        <f>'Core crown expenses'!S12*1000000/Reference!T$5</f>
        <v>416.94439975176408</v>
      </c>
      <c r="T12" s="4">
        <f>'Core crown expenses'!T12*1000000/Reference!U$5</f>
        <v>412.63686131386862</v>
      </c>
      <c r="U12" s="4">
        <f>'Core crown expenses'!U12*1000000/Reference!V$5</f>
        <v>393.82046686781155</v>
      </c>
      <c r="V12" s="4">
        <f>'Core crown expenses'!V12*1000000/Reference!W$5</f>
        <v>406.11422525382142</v>
      </c>
      <c r="W12" s="4">
        <f>'Core crown expenses'!W12*1000000/Reference!X$5</f>
        <v>401.57881899017673</v>
      </c>
      <c r="X12" s="4">
        <f>'Core crown expenses'!X12*1000000/Reference!Y$5</f>
        <v>426.70322257762689</v>
      </c>
      <c r="Y12" s="4">
        <f>'Core crown expenses'!Y12*1000000/Reference!Z$5</f>
        <v>431.68840023864317</v>
      </c>
      <c r="Z12" s="4">
        <f>'Core crown expenses'!Z12*1000000/Reference!AA$5</f>
        <v>447.65222470222574</v>
      </c>
      <c r="AA12" s="4">
        <f>'Core crown expenses'!AA12*1000000/Reference!AB$5</f>
        <v>460.75120253812304</v>
      </c>
      <c r="AB12" s="4">
        <f>'Adjusted core crown expenses'!AB12*1000000/Reference!AC$5</f>
        <v>487.44583485198234</v>
      </c>
      <c r="AC12" s="4">
        <f>'Adjusted core crown expenses'!AC12*1000000/Reference!AD$5</f>
        <v>507.22778410566912</v>
      </c>
      <c r="AD12" s="4">
        <f>'Adjusted core crown expenses'!AD12*1000000/Reference!AE$5</f>
        <v>523.26385458856066</v>
      </c>
      <c r="AE12" s="4">
        <f>'Adjusted core crown expenses'!AE12*1000000/Reference!AF$5</f>
        <v>522.18873537124739</v>
      </c>
      <c r="AF12" s="4">
        <f>'Adjusted core crown expenses'!AF12*1000000/Reference!AG$5</f>
        <v>518.49783826751195</v>
      </c>
      <c r="AG12" s="5"/>
      <c r="AH12" s="3"/>
    </row>
    <row r="13" spans="1:34">
      <c r="A13" s="12" t="s">
        <v>11</v>
      </c>
      <c r="B13" s="4">
        <f>'Core crown expenses'!B13*1000000/Reference!C$5</f>
        <v>86.781255248866245</v>
      </c>
      <c r="C13" s="4">
        <f>'Core crown expenses'!C13*1000000/Reference!D$5</f>
        <v>66.574585635359114</v>
      </c>
      <c r="D13" s="4">
        <f>'Core crown expenses'!D13*1000000/Reference!E$5</f>
        <v>63.428975880655521</v>
      </c>
      <c r="E13" s="4">
        <f>'Core crown expenses'!E13*1000000/Reference!F$5</f>
        <v>66.184351554126479</v>
      </c>
      <c r="F13" s="4">
        <f>'Core crown expenses'!F13*1000000/Reference!G$5</f>
        <v>73.255229682913281</v>
      </c>
      <c r="G13" s="4">
        <f>'Core crown expenses'!G13*1000000/Reference!H$5</f>
        <v>77.850589777195282</v>
      </c>
      <c r="H13" s="4">
        <f>'Core crown expenses'!H13*1000000/Reference!I$5</f>
        <v>82.39680842742041</v>
      </c>
      <c r="I13" s="4">
        <f>'Core crown expenses'!I13*1000000/Reference!J$5</f>
        <v>118.20514814526791</v>
      </c>
      <c r="J13" s="4">
        <f>'Core crown expenses'!J13*1000000/Reference!K$5</f>
        <v>103.07950006442469</v>
      </c>
      <c r="K13" s="4">
        <f>'Core crown expenses'!K13*1000000/Reference!L$5</f>
        <v>109.91515765480563</v>
      </c>
      <c r="L13" s="4">
        <f>'Core crown expenses'!L13*1000000/Reference!M$5</f>
        <v>127.88041319030592</v>
      </c>
      <c r="M13" s="4">
        <f>'Core crown expenses'!M13*1000000/Reference!N$5</f>
        <v>155.10703363914374</v>
      </c>
      <c r="N13" s="4">
        <f>'Core crown expenses'!N13*1000000/Reference!O$5</f>
        <v>239.72519896465806</v>
      </c>
      <c r="O13" s="4">
        <f>'Core crown expenses'!O13*1000000/Reference!P$5</f>
        <v>212.92357692491515</v>
      </c>
      <c r="P13" s="4">
        <f>'Core crown expenses'!P13*1000000/Reference!Q$5</f>
        <v>199.8200672380321</v>
      </c>
      <c r="Q13" s="4">
        <f>'Core crown expenses'!Q13*1000000/Reference!R$5</f>
        <v>131.69632377106907</v>
      </c>
      <c r="R13" s="4">
        <f>'Core crown expenses'!R13*1000000/Reference!S$5</f>
        <v>136.19671826337563</v>
      </c>
      <c r="S13" s="4">
        <f>'Core crown expenses'!S13*1000000/Reference!T$5</f>
        <v>144.80428436803274</v>
      </c>
      <c r="T13" s="4">
        <f>'Core crown expenses'!T13*1000000/Reference!U$5</f>
        <v>169.02372262773721</v>
      </c>
      <c r="U13" s="4">
        <f>'Core crown expenses'!U13*1000000/Reference!V$5</f>
        <v>195.77595789569202</v>
      </c>
      <c r="V13" s="4">
        <f>'Core crown expenses'!V13*1000000/Reference!W$5</f>
        <v>180.99547511312218</v>
      </c>
      <c r="W13" s="4">
        <f>'Core crown expenses'!W13*1000000/Reference!X$5</f>
        <v>186.70865024280994</v>
      </c>
      <c r="X13" s="4">
        <f>'Core crown expenses'!X13*1000000/Reference!Y$5</f>
        <v>169.2886828992319</v>
      </c>
      <c r="Y13" s="4">
        <f>'Core crown expenses'!Y13*1000000/Reference!Z$5</f>
        <v>167.68942299497144</v>
      </c>
      <c r="Z13" s="4">
        <f>'Core crown expenses'!Z13*1000000/Reference!AA$5</f>
        <v>177.30866309268029</v>
      </c>
      <c r="AA13" s="4">
        <f>'Core crown expenses'!AA13*1000000/Reference!AB$5</f>
        <v>173.98423907481322</v>
      </c>
      <c r="AB13" s="4">
        <f>'Adjusted core crown expenses'!AB13*1000000/Reference!AC$5</f>
        <v>183.24525169076256</v>
      </c>
      <c r="AC13" s="4">
        <f>'Adjusted core crown expenses'!AC13*1000000/Reference!AD$5</f>
        <v>198.6271806246628</v>
      </c>
      <c r="AD13" s="4">
        <f>'Adjusted core crown expenses'!AD13*1000000/Reference!AE$5</f>
        <v>194.72982317494814</v>
      </c>
      <c r="AE13" s="4">
        <f>'Adjusted core crown expenses'!AE13*1000000/Reference!AF$5</f>
        <v>199.0214881208658</v>
      </c>
      <c r="AF13" s="4">
        <f>'Adjusted core crown expenses'!AF13*1000000/Reference!AG$5</f>
        <v>200.52153008007136</v>
      </c>
      <c r="AG13" s="5"/>
      <c r="AH13" s="3"/>
    </row>
    <row r="14" spans="1:34">
      <c r="A14" s="12" t="s">
        <v>12</v>
      </c>
      <c r="B14" s="4">
        <f>'Core crown expenses'!B14*1000000/Reference!C$5</f>
        <v>104.13750629863949</v>
      </c>
      <c r="C14" s="4">
        <f>'Core crown expenses'!C14*1000000/Reference!D$5</f>
        <v>82.596685082872924</v>
      </c>
      <c r="D14" s="4">
        <f>'Core crown expenses'!D14*1000000/Reference!E$5</f>
        <v>84.118255567049601</v>
      </c>
      <c r="E14" s="4">
        <f>'Core crown expenses'!E14*1000000/Reference!F$5</f>
        <v>81.457663451232577</v>
      </c>
      <c r="F14" s="4">
        <f>'Core crown expenses'!F14*1000000/Reference!G$5</f>
        <v>92.825218840081448</v>
      </c>
      <c r="G14" s="4">
        <f>'Core crown expenses'!G14*1000000/Reference!H$5</f>
        <v>110.8781127129751</v>
      </c>
      <c r="H14" s="4">
        <f>'Core crown expenses'!H14*1000000/Reference!I$5</f>
        <v>87.090297515058282</v>
      </c>
      <c r="I14" s="4">
        <f>'Core crown expenses'!I14*1000000/Reference!J$5</f>
        <v>68.693781268631568</v>
      </c>
      <c r="J14" s="4">
        <f>'Core crown expenses'!J14*1000000/Reference!K$5</f>
        <v>71.89795129493622</v>
      </c>
      <c r="K14" s="4">
        <f>'Core crown expenses'!K14*1000000/Reference!L$5</f>
        <v>76.991262504748633</v>
      </c>
      <c r="L14" s="4">
        <f>'Core crown expenses'!L14*1000000/Reference!M$5</f>
        <v>88.150576082638068</v>
      </c>
      <c r="M14" s="4">
        <f>'Core crown expenses'!M14*1000000/Reference!N$5</f>
        <v>90.030581039755347</v>
      </c>
      <c r="N14" s="4">
        <f>'Core crown expenses'!N14*1000000/Reference!O$5</f>
        <v>95.30951401823944</v>
      </c>
      <c r="O14" s="4">
        <f>'Core crown expenses'!O14*1000000/Reference!P$5</f>
        <v>111.59967499880514</v>
      </c>
      <c r="P14" s="4">
        <f>'Core crown expenses'!P14*1000000/Reference!Q$5</f>
        <v>103.6980917657086</v>
      </c>
      <c r="Q14" s="4">
        <f>'Core crown expenses'!Q14*1000000/Reference!R$5</f>
        <v>127.0012676651486</v>
      </c>
      <c r="R14" s="4">
        <f>'Core crown expenses'!R14*1000000/Reference!S$5</f>
        <v>124.11100264956073</v>
      </c>
      <c r="S14" s="4">
        <f>'Core crown expenses'!S14*1000000/Reference!T$5</f>
        <v>116.53297170570254</v>
      </c>
      <c r="T14" s="4">
        <f>'Core crown expenses'!T14*1000000/Reference!U$5</f>
        <v>161.04014598540147</v>
      </c>
      <c r="U14" s="4">
        <f>'Core crown expenses'!U14*1000000/Reference!V$5</f>
        <v>147.00210975250107</v>
      </c>
      <c r="V14" s="4">
        <f>'Core crown expenses'!V14*1000000/Reference!W$5</f>
        <v>148.35325634272078</v>
      </c>
      <c r="W14" s="4">
        <f>'Core crown expenses'!W14*1000000/Reference!X$5</f>
        <v>149.89910637071202</v>
      </c>
      <c r="X14" s="4">
        <f>'Core crown expenses'!X14*1000000/Reference!Y$5</f>
        <v>145.1356703004983</v>
      </c>
      <c r="Y14" s="4">
        <f>'Core crown expenses'!Y14*1000000/Reference!Z$5</f>
        <v>159.5926020625586</v>
      </c>
      <c r="Z14" s="4">
        <f>'Core crown expenses'!Z14*1000000/Reference!AA$5</f>
        <v>134.33738709610128</v>
      </c>
      <c r="AA14" s="4">
        <f>'Core crown expenses'!AA14*1000000/Reference!AB$5</f>
        <v>165.18268345102857</v>
      </c>
      <c r="AB14" s="4">
        <f>'Adjusted core crown expenses'!AB14*1000000/Reference!AC$5</f>
        <v>219.2220467338922</v>
      </c>
      <c r="AC14" s="4">
        <f>'Adjusted core crown expenses'!AC14*1000000/Reference!AD$5</f>
        <v>206.75419139539997</v>
      </c>
      <c r="AD14" s="4">
        <f>'Adjusted core crown expenses'!AD14*1000000/Reference!AE$5</f>
        <v>177.76350884125259</v>
      </c>
      <c r="AE14" s="4">
        <f>'Adjusted core crown expenses'!AE14*1000000/Reference!AF$5</f>
        <v>145.72781713570004</v>
      </c>
      <c r="AF14" s="4">
        <f>'Adjusted core crown expenses'!AF14*1000000/Reference!AG$5</f>
        <v>156.49392194497764</v>
      </c>
      <c r="AG14" s="5"/>
      <c r="AH14" s="3"/>
    </row>
    <row r="15" spans="1:34">
      <c r="A15" s="12" t="s">
        <v>13</v>
      </c>
      <c r="B15" s="4">
        <f>'Core crown expenses'!B15*1000000/Reference!C$5</f>
        <v>72.784278595823295</v>
      </c>
      <c r="C15" s="4">
        <f>'Core crown expenses'!C15*1000000/Reference!D$5</f>
        <v>10.773480662983426</v>
      </c>
      <c r="D15" s="4">
        <f>'Core crown expenses'!D15*1000000/Reference!E$5</f>
        <v>12.522458757554309</v>
      </c>
      <c r="E15" s="4">
        <f>'Core crown expenses'!E15*1000000/Reference!F$5</f>
        <v>10.718113612004288</v>
      </c>
      <c r="F15" s="4">
        <f>'Core crown expenses'!F15*1000000/Reference!G$5</f>
        <v>12.429587707931136</v>
      </c>
      <c r="G15" s="4">
        <f>'Core crown expenses'!G15*1000000/Reference!H$5</f>
        <v>7.6015727391874179</v>
      </c>
      <c r="H15" s="4">
        <f>'Core crown expenses'!H15*1000000/Reference!I$5</f>
        <v>10.690725144064039</v>
      </c>
      <c r="I15" s="4">
        <f>'Core crown expenses'!I15*1000000/Reference!J$5</f>
        <v>17.627083495346969</v>
      </c>
      <c r="J15" s="4">
        <f>'Core crown expenses'!J15*1000000/Reference!K$5</f>
        <v>12.884937508053087</v>
      </c>
      <c r="K15" s="4">
        <f>'Core crown expenses'!K15*1000000/Reference!L$5</f>
        <v>23.553248068886919</v>
      </c>
      <c r="L15" s="4">
        <f>'Core crown expenses'!L15*1000000/Reference!M$5</f>
        <v>25.327771156138258</v>
      </c>
      <c r="M15" s="4">
        <f>'Core crown expenses'!M15*1000000/Reference!N$5</f>
        <v>34.006116207951074</v>
      </c>
      <c r="N15" s="4">
        <f>'Core crown expenses'!N15*1000000/Reference!O$5</f>
        <v>39.43007813444931</v>
      </c>
      <c r="O15" s="4">
        <f>'Core crown expenses'!O15*1000000/Reference!P$5</f>
        <v>48.272236294986378</v>
      </c>
      <c r="P15" s="4">
        <f>'Core crown expenses'!P15*1000000/Reference!Q$5</f>
        <v>60.372176712912541</v>
      </c>
      <c r="Q15" s="4">
        <f>'Core crown expenses'!Q15*1000000/Reference!R$5</f>
        <v>61.035729376966053</v>
      </c>
      <c r="R15" s="4">
        <f>'Core crown expenses'!R15*1000000/Reference!S$5</f>
        <v>69.028029563519738</v>
      </c>
      <c r="S15" s="4">
        <f>'Core crown expenses'!S15*1000000/Reference!T$5</f>
        <v>77.918495874227133</v>
      </c>
      <c r="T15" s="4">
        <f>'Core crown expenses'!T15*1000000/Reference!U$5</f>
        <v>215.10036496350364</v>
      </c>
      <c r="U15" s="4">
        <f>'Core crown expenses'!U15*1000000/Reference!V$5</f>
        <v>10.435334951566434</v>
      </c>
      <c r="V15" s="4">
        <f>'Core crown expenses'!V15*1000000/Reference!W$5</f>
        <v>63.70860628981788</v>
      </c>
      <c r="W15" s="4">
        <f>'Core crown expenses'!W15*1000000/Reference!X$5</f>
        <v>76.94525134709626</v>
      </c>
      <c r="X15" s="4">
        <f>'Core crown expenses'!X15*1000000/Reference!Y$5</f>
        <v>69.630306590943704</v>
      </c>
      <c r="Y15" s="4">
        <f>'Core crown expenses'!Y15*1000000/Reference!Z$5</f>
        <v>118.89542316543084</v>
      </c>
      <c r="Z15" s="4">
        <f>'Core crown expenses'!Z15*1000000/Reference!AA$5</f>
        <v>112.43455224347609</v>
      </c>
      <c r="AA15" s="4">
        <f>'Core crown expenses'!AA15*1000000/Reference!AB$5</f>
        <v>112.98741172858459</v>
      </c>
      <c r="AB15" s="4">
        <f>'Adjusted core crown expenses'!AB15*1000000/Reference!AC$5</f>
        <v>142.34297169238246</v>
      </c>
      <c r="AC15" s="4">
        <f>'Adjusted core crown expenses'!AC15*1000000/Reference!AD$5</f>
        <v>178.84419399316587</v>
      </c>
      <c r="AD15" s="4">
        <f>'Adjusted core crown expenses'!AD15*1000000/Reference!AE$5</f>
        <v>286.99496196779609</v>
      </c>
      <c r="AE15" s="4">
        <f>'Adjusted core crown expenses'!AE15*1000000/Reference!AF$5</f>
        <v>305.48358057066815</v>
      </c>
      <c r="AF15" s="4">
        <f>'Adjusted core crown expenses'!AF15*1000000/Reference!AG$5</f>
        <v>284.47042400977142</v>
      </c>
      <c r="AG15" s="5"/>
      <c r="AH15" s="3"/>
    </row>
    <row r="16" spans="1:34">
      <c r="A16" s="12" t="s">
        <v>14</v>
      </c>
      <c r="B16" s="4">
        <f>'Core crown expenses'!B16*1000000/Reference!C$5</f>
        <v>0</v>
      </c>
      <c r="C16" s="4">
        <f>'Core crown expenses'!C16*1000000/Reference!D$5</f>
        <v>0</v>
      </c>
      <c r="D16" s="4">
        <f>'Core crown expenses'!D16*1000000/Reference!E$5</f>
        <v>0</v>
      </c>
      <c r="E16" s="4">
        <f>'Core crown expenses'!E16*1000000/Reference!F$5</f>
        <v>0</v>
      </c>
      <c r="F16" s="4">
        <f>'Core crown expenses'!F16*1000000/Reference!G$5</f>
        <v>0</v>
      </c>
      <c r="G16" s="4">
        <f>'Core crown expenses'!G16*1000000/Reference!H$5</f>
        <v>0</v>
      </c>
      <c r="H16" s="4">
        <f>'Core crown expenses'!H16*1000000/Reference!I$5</f>
        <v>0</v>
      </c>
      <c r="I16" s="4">
        <f>'Core crown expenses'!I16*1000000/Reference!J$5</f>
        <v>0</v>
      </c>
      <c r="J16" s="4">
        <f>'Core crown expenses'!J16*1000000/Reference!K$5</f>
        <v>0</v>
      </c>
      <c r="K16" s="4">
        <f>'Core crown expenses'!K16*1000000/Reference!L$5</f>
        <v>0</v>
      </c>
      <c r="L16" s="4">
        <f>'Core crown expenses'!L16*1000000/Reference!M$5</f>
        <v>0</v>
      </c>
      <c r="M16" s="4">
        <f>'Core crown expenses'!M16*1000000/Reference!N$5</f>
        <v>0</v>
      </c>
      <c r="N16" s="4">
        <f>'Core crown expenses'!N16*1000000/Reference!O$5</f>
        <v>0</v>
      </c>
      <c r="O16" s="4">
        <f>'Core crown expenses'!O16*1000000/Reference!P$5</f>
        <v>0</v>
      </c>
      <c r="P16" s="4">
        <f>'Core crown expenses'!P16*1000000/Reference!Q$5</f>
        <v>0</v>
      </c>
      <c r="Q16" s="4">
        <f>'Core crown expenses'!Q16*1000000/Reference!R$5</f>
        <v>128.1750316916287</v>
      </c>
      <c r="R16" s="4">
        <f>'Core crown expenses'!R16*1000000/Reference!S$5</f>
        <v>96.685724910519227</v>
      </c>
      <c r="S16" s="4">
        <f>'Core crown expenses'!S16*1000000/Reference!T$5</f>
        <v>149.63109384696716</v>
      </c>
      <c r="T16" s="4">
        <f>'Core crown expenses'!T16*1000000/Reference!U$5</f>
        <v>279.42518248175185</v>
      </c>
      <c r="U16" s="4">
        <f>'Core crown expenses'!U16*1000000/Reference!V$5</f>
        <v>174.45157777727366</v>
      </c>
      <c r="V16" s="4">
        <f>'Core crown expenses'!V16*1000000/Reference!W$5</f>
        <v>119.31293757457058</v>
      </c>
      <c r="W16" s="4">
        <f>'Core crown expenses'!W16*1000000/Reference!X$5</f>
        <v>118.1896800230614</v>
      </c>
      <c r="X16" s="4">
        <f>'Core crown expenses'!X16*1000000/Reference!Y$5</f>
        <v>157.32097395391344</v>
      </c>
      <c r="Y16" s="4">
        <f>'Core crown expenses'!Y16*1000000/Reference!Z$5</f>
        <v>125.07457598227222</v>
      </c>
      <c r="Z16" s="4">
        <f>'Core crown expenses'!Z16*1000000/Reference!AA$5</f>
        <v>181.68923006320531</v>
      </c>
      <c r="AA16" s="4">
        <f>'Core crown expenses'!AA16*1000000/Reference!AB$5</f>
        <v>253.40292702896326</v>
      </c>
      <c r="AB16" s="4">
        <f>'Adjusted core crown expenses'!AB16*1000000/Reference!AC$5</f>
        <v>227.79735147612683</v>
      </c>
      <c r="AC16" s="4">
        <f>'Adjusted core crown expenses'!AC16*1000000/Reference!AD$5</f>
        <v>255.97985732270249</v>
      </c>
      <c r="AD16" s="4">
        <f>'Adjusted core crown expenses'!AD16*1000000/Reference!AE$5</f>
        <v>247.95021238763212</v>
      </c>
      <c r="AE16" s="4">
        <f>'Adjusted core crown expenses'!AE16*1000000/Reference!AF$5</f>
        <v>289.24811147207328</v>
      </c>
      <c r="AF16" s="4">
        <f>'Adjusted core crown expenses'!AF16*1000000/Reference!AG$5</f>
        <v>280.73440741386997</v>
      </c>
      <c r="AG16" s="5"/>
      <c r="AH16" s="3"/>
    </row>
    <row r="17" spans="1:34">
      <c r="A17" s="12" t="s">
        <v>15</v>
      </c>
      <c r="B17" s="4">
        <f>'Core crown expenses'!B17*1000000/Reference!C$5</f>
        <v>0</v>
      </c>
      <c r="C17" s="4">
        <f>'Core crown expenses'!C17*1000000/Reference!D$5</f>
        <v>0</v>
      </c>
      <c r="D17" s="4">
        <f>'Core crown expenses'!D17*1000000/Reference!E$5</f>
        <v>0</v>
      </c>
      <c r="E17" s="4">
        <f>'Core crown expenses'!E17*1000000/Reference!F$5</f>
        <v>0</v>
      </c>
      <c r="F17" s="4">
        <f>'Core crown expenses'!F17*1000000/Reference!G$5</f>
        <v>0</v>
      </c>
      <c r="G17" s="4">
        <f>'Core crown expenses'!G17*1000000/Reference!H$5</f>
        <v>129.48885976408911</v>
      </c>
      <c r="H17" s="4">
        <f>'Core crown expenses'!H17*1000000/Reference!I$5</f>
        <v>295.16831373367057</v>
      </c>
      <c r="I17" s="4">
        <f>'Core crown expenses'!I17*1000000/Reference!J$5</f>
        <v>123.90802809964487</v>
      </c>
      <c r="J17" s="4">
        <f>'Core crown expenses'!J17*1000000/Reference!K$5</f>
        <v>286.56101017910061</v>
      </c>
      <c r="K17" s="4">
        <f>'Core crown expenses'!K17*1000000/Reference!L$5</f>
        <v>356.84437128023302</v>
      </c>
      <c r="L17" s="4">
        <f>'Core crown expenses'!L17*1000000/Reference!M$5</f>
        <v>134.33651172030196</v>
      </c>
      <c r="M17" s="4">
        <f>'Core crown expenses'!M17*1000000/Reference!N$5</f>
        <v>144.58715596330276</v>
      </c>
      <c r="N17" s="4">
        <f>'Core crown expenses'!N17*1000000/Reference!O$5</f>
        <v>173.68586564745155</v>
      </c>
      <c r="O17" s="4">
        <f>'Core crown expenses'!O17*1000000/Reference!P$5</f>
        <v>181.85728624002294</v>
      </c>
      <c r="P17" s="4">
        <f>'Core crown expenses'!P17*1000000/Reference!Q$5</f>
        <v>152.70609403854348</v>
      </c>
      <c r="Q17" s="4">
        <f>'Core crown expenses'!Q17*1000000/Reference!R$5</f>
        <v>161.97943565425606</v>
      </c>
      <c r="R17" s="4">
        <f>'Core crown expenses'!R17*1000000/Reference!S$5</f>
        <v>152.23353321247617</v>
      </c>
      <c r="S17" s="4">
        <f>'Core crown expenses'!S17*1000000/Reference!T$5</f>
        <v>75.390167099547199</v>
      </c>
      <c r="T17" s="4">
        <f>'Core crown expenses'!T17*1000000/Reference!U$5</f>
        <v>69.571167883211672</v>
      </c>
      <c r="U17" s="4">
        <f>'Core crown expenses'!U17*1000000/Reference!V$5</f>
        <v>43.556180667407723</v>
      </c>
      <c r="V17" s="4">
        <f>'Core crown expenses'!V17*1000000/Reference!W$5</f>
        <v>62.583012539114385</v>
      </c>
      <c r="W17" s="4">
        <f>'Core crown expenses'!W17*1000000/Reference!X$5</f>
        <v>62.531875734527794</v>
      </c>
      <c r="X17" s="4">
        <f>'Core crown expenses'!X17*1000000/Reference!Y$5</f>
        <v>77.898905498618277</v>
      </c>
      <c r="Y17" s="4">
        <f>'Core crown expenses'!Y17*1000000/Reference!Z$5</f>
        <v>57.743117702207449</v>
      </c>
      <c r="Z17" s="4">
        <f>'Core crown expenses'!Z17*1000000/Reference!AA$5</f>
        <v>45.265858695425436</v>
      </c>
      <c r="AA17" s="4">
        <f>'Core crown expenses'!AA17*1000000/Reference!AB$5</f>
        <v>30.703101013202332</v>
      </c>
      <c r="AB17" s="4">
        <f>'Adjusted core crown expenses'!AB17*1000000/Reference!AC$5</f>
        <v>32.195359008625928</v>
      </c>
      <c r="AC17" s="4">
        <f>'Adjusted core crown expenses'!AC17*1000000/Reference!AD$5</f>
        <v>32.771816238035292</v>
      </c>
      <c r="AD17" s="4">
        <f>'Adjusted core crown expenses'!AD17*1000000/Reference!AE$5</f>
        <v>28.845203990911784</v>
      </c>
      <c r="AE17" s="4">
        <f>'Adjusted core crown expenses'!AE17*1000000/Reference!AF$5</f>
        <v>29.355356374026382</v>
      </c>
      <c r="AF17" s="4">
        <f>'Adjusted core crown expenses'!AF17*1000000/Reference!AG$5</f>
        <v>32.377517982124509</v>
      </c>
      <c r="AG17" s="5"/>
      <c r="AH17" s="3"/>
    </row>
    <row r="18" spans="1:34">
      <c r="A18" s="12" t="s">
        <v>16</v>
      </c>
      <c r="B18" s="4">
        <f>'Core crown expenses'!B18*1000000/Reference!C$5</f>
        <v>66.065729802362696</v>
      </c>
      <c r="C18" s="4">
        <f>'Core crown expenses'!C18*1000000/Reference!D$5</f>
        <v>3.867403314917127</v>
      </c>
      <c r="D18" s="4">
        <f>'Core crown expenses'!D18*1000000/Reference!E$5</f>
        <v>49.273152937333258</v>
      </c>
      <c r="E18" s="4">
        <f>'Core crown expenses'!E18*1000000/Reference!F$5</f>
        <v>12.861736334405144</v>
      </c>
      <c r="F18" s="4">
        <f>'Core crown expenses'!F18*1000000/Reference!G$5</f>
        <v>17.98323327955994</v>
      </c>
      <c r="G18" s="4">
        <f>'Core crown expenses'!G18*1000000/Reference!H$5</f>
        <v>43.774574049803405</v>
      </c>
      <c r="H18" s="4">
        <f>'Core crown expenses'!H18*1000000/Reference!I$5</f>
        <v>8.8654793877604234</v>
      </c>
      <c r="I18" s="4">
        <f>'Core crown expenses'!I18*1000000/Reference!J$5</f>
        <v>11.664981724861965</v>
      </c>
      <c r="J18" s="4">
        <f>'Core crown expenses'!J18*1000000/Reference!K$5</f>
        <v>19.327406262079627</v>
      </c>
      <c r="K18" s="4">
        <f>'Core crown expenses'!K18*1000000/Reference!L$5</f>
        <v>27.85868051158668</v>
      </c>
      <c r="L18" s="4">
        <f>'Core crown expenses'!L18*1000000/Reference!M$5</f>
        <v>18.623361144219309</v>
      </c>
      <c r="M18" s="4">
        <f>'Core crown expenses'!M18*1000000/Reference!N$5</f>
        <v>12.721712538226299</v>
      </c>
      <c r="N18" s="4">
        <f>'Core crown expenses'!N18*1000000/Reference!O$5</f>
        <v>7.7408742349839139</v>
      </c>
      <c r="O18" s="4">
        <f>'Core crown expenses'!O18*1000000/Reference!P$5</f>
        <v>11.7096018735363</v>
      </c>
      <c r="P18" s="4">
        <f>'Core crown expenses'!P18*1000000/Reference!Q$5</f>
        <v>16.099247123443345</v>
      </c>
      <c r="Q18" s="4">
        <f>'Core crown expenses'!Q18*1000000/Reference!R$5</f>
        <v>59.627212545189913</v>
      </c>
      <c r="R18" s="4">
        <f>'Core crown expenses'!R18*1000000/Reference!S$5</f>
        <v>27.425277739041508</v>
      </c>
      <c r="S18" s="4">
        <f>'Core crown expenses'!S18*1000000/Reference!T$5</f>
        <v>18.387845634035902</v>
      </c>
      <c r="T18" s="4">
        <f>'Core crown expenses'!T18*1000000/Reference!U$5</f>
        <v>109.26094890510949</v>
      </c>
      <c r="U18" s="4">
        <f>'Core crown expenses'!U18*1000000/Reference!V$5</f>
        <v>96.41342074816815</v>
      </c>
      <c r="V18" s="4">
        <f>'Core crown expenses'!V18*1000000/Reference!W$5</f>
        <v>135.74660633484163</v>
      </c>
      <c r="W18" s="4">
        <f>'Core crown expenses'!W18*1000000/Reference!X$5</f>
        <v>128.38991507195601</v>
      </c>
      <c r="X18" s="4">
        <f>'Core crown expenses'!X18*1000000/Reference!Y$5</f>
        <v>31.551232674021367</v>
      </c>
      <c r="Y18" s="4">
        <f>'Core crown expenses'!Y18*1000000/Reference!Z$5</f>
        <v>98.227222364271711</v>
      </c>
      <c r="Z18" s="4">
        <f>'Core crown expenses'!Z18*1000000/Reference!AA$5</f>
        <v>37.756315317382509</v>
      </c>
      <c r="AA18" s="4">
        <f>'Core crown expenses'!AA18*1000000/Reference!AB$5</f>
        <v>61.201514686316649</v>
      </c>
      <c r="AB18" s="4">
        <f>'Adjusted core crown expenses'!AB18*1000000/Reference!AC$5</f>
        <v>23.083464949580854</v>
      </c>
      <c r="AC18" s="4">
        <f>'Adjusted core crown expenses'!AC18*1000000/Reference!AD$5</f>
        <v>68.141398397378254</v>
      </c>
      <c r="AD18" s="4">
        <f>'Adjusted core crown expenses'!AD18*1000000/Reference!AE$5</f>
        <v>81.398794823668879</v>
      </c>
      <c r="AE18" s="4">
        <f>'Adjusted core crown expenses'!AE18*1000000/Reference!AF$5</f>
        <v>80.629378840659129</v>
      </c>
      <c r="AF18" s="4">
        <f>'Adjusted core crown expenses'!AF18*1000000/Reference!AG$5</f>
        <v>79.877469512786206</v>
      </c>
      <c r="AG18" s="5"/>
      <c r="AH18" s="3"/>
    </row>
    <row r="19" spans="1:34">
      <c r="A19" s="12" t="s">
        <v>17</v>
      </c>
      <c r="B19" s="4">
        <f>'Core crown expenses'!B19*1000000/Reference!C$5</f>
        <v>1108.8404904540619</v>
      </c>
      <c r="C19" s="4">
        <f>'Core crown expenses'!C19*1000000/Reference!D$5</f>
        <v>1046.4088397790056</v>
      </c>
      <c r="D19" s="4">
        <f>'Core crown expenses'!D19*1000000/Reference!E$5</f>
        <v>1022.7582076550335</v>
      </c>
      <c r="E19" s="4">
        <f>'Core crown expenses'!E19*1000000/Reference!F$5</f>
        <v>992.2293676312969</v>
      </c>
      <c r="F19" s="4">
        <f>'Core crown expenses'!F19*1000000/Reference!G$5</f>
        <v>812.41900933541376</v>
      </c>
      <c r="G19" s="4">
        <f>'Core crown expenses'!G19*1000000/Reference!H$5</f>
        <v>734.99344692005241</v>
      </c>
      <c r="H19" s="4">
        <f>'Core crown expenses'!H19*1000000/Reference!I$5</f>
        <v>656.04547469427132</v>
      </c>
      <c r="I19" s="4">
        <f>'Core crown expenses'!I19*1000000/Reference!J$5</f>
        <v>615.13336962438757</v>
      </c>
      <c r="J19" s="4">
        <f>'Core crown expenses'!J19*1000000/Reference!K$5</f>
        <v>593.73792037108615</v>
      </c>
      <c r="K19" s="4">
        <f>'Core crown expenses'!K19*1000000/Reference!L$5</f>
        <v>536.40623021400529</v>
      </c>
      <c r="L19" s="4">
        <f>'Core crown expenses'!L19*1000000/Reference!M$5</f>
        <v>586.01509733810087</v>
      </c>
      <c r="M19" s="4">
        <f>'Core crown expenses'!M19*1000000/Reference!N$5</f>
        <v>550.94801223241586</v>
      </c>
      <c r="N19" s="4">
        <f>'Core crown expenses'!N19*1000000/Reference!O$5</f>
        <v>550.08587532354431</v>
      </c>
      <c r="O19" s="4">
        <f>'Core crown expenses'!O19*1000000/Reference!P$5</f>
        <v>563.0167757969698</v>
      </c>
      <c r="P19" s="4">
        <f>'Core crown expenses'!P19*1000000/Reference!Q$5</f>
        <v>551.39921397793455</v>
      </c>
      <c r="Q19" s="4">
        <f>'Core crown expenses'!Q19*1000000/Reference!R$5</f>
        <v>577.49190102821728</v>
      </c>
      <c r="R19" s="4">
        <f>'Core crown expenses'!R19*1000000/Reference!S$5</f>
        <v>564.54236972993078</v>
      </c>
      <c r="S19" s="4">
        <f>'Core crown expenses'!S19*1000000/Reference!T$5</f>
        <v>531.17889075321216</v>
      </c>
      <c r="T19" s="4">
        <f>'Core crown expenses'!T19*1000000/Reference!U$5</f>
        <v>699.36131386861314</v>
      </c>
      <c r="U19" s="4">
        <f>'Core crown expenses'!U19*1000000/Reference!V$5</f>
        <v>796.48828293369024</v>
      </c>
      <c r="V19" s="4">
        <f>'Core crown expenses'!V19*1000000/Reference!W$5</f>
        <v>814.70475675919045</v>
      </c>
      <c r="W19" s="4">
        <f>'Core crown expenses'!W19*1000000/Reference!X$5</f>
        <v>802.71414949996677</v>
      </c>
      <c r="X19" s="4">
        <f>'Core crown expenses'!X19*1000000/Reference!Y$5</f>
        <v>823.1607807298127</v>
      </c>
      <c r="Y19" s="4">
        <f>'Core crown expenses'!Y19*1000000/Reference!Z$5</f>
        <v>764.93650387795105</v>
      </c>
      <c r="Z19" s="4">
        <f>'Core crown expenses'!Z19*1000000/Reference!AA$5</f>
        <v>737.18684161121428</v>
      </c>
      <c r="AA19" s="4">
        <f>'Core crown expenses'!AA19*1000000/Reference!AB$5</f>
        <v>715.79162828779045</v>
      </c>
      <c r="AB19" s="4">
        <f>'Adjusted core crown expenses'!AB19*1000000/Reference!AC$5</f>
        <v>533.34953225610502</v>
      </c>
      <c r="AC19" s="4">
        <f>'Adjusted core crown expenses'!AC19*1000000/Reference!AD$5</f>
        <v>355.49427492356574</v>
      </c>
      <c r="AD19" s="4">
        <f>'Adjusted core crown expenses'!AD19*1000000/Reference!AE$5</f>
        <v>528.30188679245282</v>
      </c>
      <c r="AE19" s="4">
        <f>'Adjusted core crown expenses'!AE19*1000000/Reference!AF$5</f>
        <v>497.27973697600692</v>
      </c>
      <c r="AF19" s="4">
        <f>'Adjusted core crown expenses'!AF19*1000000/Reference!AG$5</f>
        <v>516.10151418212843</v>
      </c>
      <c r="AG19" s="5"/>
      <c r="AH19" s="3"/>
    </row>
    <row r="20" spans="1:34">
      <c r="A20" s="17" t="s">
        <v>18</v>
      </c>
      <c r="B20" s="4">
        <f>'Core crown expenses'!B20*1000000/Reference!C$5</f>
        <v>0</v>
      </c>
      <c r="C20" s="4">
        <f>'Core crown expenses'!C20*1000000/Reference!D$5</f>
        <v>0</v>
      </c>
      <c r="D20" s="4">
        <f>'Core crown expenses'!D20*1000000/Reference!E$5</f>
        <v>0</v>
      </c>
      <c r="E20" s="4">
        <f>'Core crown expenses'!E20*1000000/Reference!F$5</f>
        <v>0</v>
      </c>
      <c r="F20" s="4">
        <f>'Core crown expenses'!F20*1000000/Reference!G$5</f>
        <v>0</v>
      </c>
      <c r="G20" s="4">
        <f>'Core crown expenses'!G20*1000000/Reference!H$5</f>
        <v>0</v>
      </c>
      <c r="H20" s="4">
        <f>'Core crown expenses'!H20*1000000/Reference!I$5</f>
        <v>0</v>
      </c>
      <c r="I20" s="4">
        <f>'Core crown expenses'!I20*1000000/Reference!J$5</f>
        <v>0</v>
      </c>
      <c r="J20" s="4">
        <f>'Core crown expenses'!J20*1000000/Reference!K$5</f>
        <v>0</v>
      </c>
      <c r="K20" s="4">
        <f>'Core crown expenses'!K20*1000000/Reference!L$5</f>
        <v>0</v>
      </c>
      <c r="L20" s="4">
        <f>'Core crown expenses'!L20*1000000/Reference!M$5</f>
        <v>0</v>
      </c>
      <c r="M20" s="4">
        <f>'Core crown expenses'!M20*1000000/Reference!N$5</f>
        <v>0</v>
      </c>
      <c r="N20" s="4">
        <f>'Core crown expenses'!N20*1000000/Reference!O$5</f>
        <v>0</v>
      </c>
      <c r="O20" s="4">
        <f>'Core crown expenses'!O20*1000000/Reference!P$5</f>
        <v>0</v>
      </c>
      <c r="P20" s="4">
        <f>'Core crown expenses'!P20*1000000/Reference!Q$5</f>
        <v>0</v>
      </c>
      <c r="Q20" s="4">
        <f>'Core crown expenses'!Q20*1000000/Reference!R$5</f>
        <v>0</v>
      </c>
      <c r="R20" s="4">
        <f>'Core crown expenses'!R20*1000000/Reference!S$5</f>
        <v>0</v>
      </c>
      <c r="S20" s="4">
        <f>'Core crown expenses'!S20*1000000/Reference!T$5</f>
        <v>0</v>
      </c>
      <c r="T20" s="4">
        <f>'Core crown expenses'!T20*1000000/Reference!U$5</f>
        <v>0</v>
      </c>
      <c r="U20" s="4">
        <f>'Core crown expenses'!U20*1000000/Reference!V$5</f>
        <v>0</v>
      </c>
      <c r="V20" s="4">
        <f>'Core crown expenses'!V20*1000000/Reference!W$5</f>
        <v>0</v>
      </c>
      <c r="W20" s="4">
        <f>'Core crown expenses'!W20*1000000/Reference!X$5</f>
        <v>0</v>
      </c>
      <c r="X20" s="4">
        <f>'Core crown expenses'!X20*1000000/Reference!Y$5</f>
        <v>0</v>
      </c>
      <c r="Y20" s="4">
        <f>'Core crown expenses'!Y20*1000000/Reference!Z$5</f>
        <v>0</v>
      </c>
      <c r="Z20" s="4">
        <f>'Core crown expenses'!Z20*1000000/Reference!AA$5</f>
        <v>0</v>
      </c>
      <c r="AA20" s="4">
        <f>'Core crown expenses'!AA20*1000000/Reference!AB$5</f>
        <v>0</v>
      </c>
      <c r="AB20" s="4">
        <f>'Adjusted core crown expenses'!AB20*1000000/Reference!AC$5</f>
        <v>0</v>
      </c>
      <c r="AC20" s="4">
        <f>'Adjusted core crown expenses'!AC20*1000000/Reference!AD$5</f>
        <v>0</v>
      </c>
      <c r="AD20" s="4">
        <f>'Adjusted core crown expenses'!AD20*1000000/Reference!AE$5</f>
        <v>0</v>
      </c>
      <c r="AE20" s="4">
        <f>'Adjusted core crown expenses'!AE20*1000000/Reference!AF$5</f>
        <v>0</v>
      </c>
      <c r="AF20" s="4">
        <f>'Adjusted core crown expenses'!AF20*1000000/Reference!AG$5</f>
        <v>0</v>
      </c>
      <c r="AG20" s="5"/>
      <c r="AH20" s="3"/>
    </row>
    <row r="21" spans="1:34">
      <c r="A21" s="17" t="s">
        <v>19</v>
      </c>
      <c r="B21" s="4">
        <f>'Core crown expenses'!B21*1000000/Reference!C$5</f>
        <v>0</v>
      </c>
      <c r="C21" s="4">
        <f>'Core crown expenses'!C21*1000000/Reference!D$5</f>
        <v>0</v>
      </c>
      <c r="D21" s="4">
        <f>'Core crown expenses'!D21*1000000/Reference!E$5</f>
        <v>0</v>
      </c>
      <c r="E21" s="4">
        <f>'Core crown expenses'!E21*1000000/Reference!F$5</f>
        <v>0</v>
      </c>
      <c r="F21" s="4">
        <f>'Core crown expenses'!F21*1000000/Reference!G$5</f>
        <v>0</v>
      </c>
      <c r="G21" s="4">
        <f>'Core crown expenses'!G21*1000000/Reference!H$5</f>
        <v>0</v>
      </c>
      <c r="H21" s="4">
        <f>'Core crown expenses'!H21*1000000/Reference!I$5</f>
        <v>0</v>
      </c>
      <c r="I21" s="4">
        <f>'Core crown expenses'!I21*1000000/Reference!J$5</f>
        <v>0</v>
      </c>
      <c r="J21" s="4">
        <f>'Core crown expenses'!J21*1000000/Reference!K$5</f>
        <v>0</v>
      </c>
      <c r="K21" s="4">
        <f>'Core crown expenses'!K21*1000000/Reference!L$5</f>
        <v>0</v>
      </c>
      <c r="L21" s="4">
        <f>'Core crown expenses'!L21*1000000/Reference!M$5</f>
        <v>0</v>
      </c>
      <c r="M21" s="4">
        <f>'Core crown expenses'!M21*1000000/Reference!N$5</f>
        <v>0</v>
      </c>
      <c r="N21" s="4">
        <f>'Core crown expenses'!N21*1000000/Reference!O$5</f>
        <v>0</v>
      </c>
      <c r="O21" s="4">
        <f>'Core crown expenses'!O21*1000000/Reference!P$5</f>
        <v>0</v>
      </c>
      <c r="P21" s="4">
        <f>'Core crown expenses'!P21*1000000/Reference!Q$5</f>
        <v>0</v>
      </c>
      <c r="Q21" s="4">
        <f>'Core crown expenses'!Q21*1000000/Reference!R$5</f>
        <v>0</v>
      </c>
      <c r="R21" s="4">
        <f>'Core crown expenses'!R21*1000000/Reference!S$5</f>
        <v>0</v>
      </c>
      <c r="S21" s="4">
        <f>'Core crown expenses'!S21*1000000/Reference!T$5</f>
        <v>0</v>
      </c>
      <c r="T21" s="4">
        <f>'Core crown expenses'!T21*1000000/Reference!U$5</f>
        <v>0</v>
      </c>
      <c r="U21" s="4">
        <f>'Core crown expenses'!U21*1000000/Reference!V$5</f>
        <v>0</v>
      </c>
      <c r="V21" s="4">
        <f>'Core crown expenses'!V21*1000000/Reference!W$5</f>
        <v>0</v>
      </c>
      <c r="W21" s="4">
        <f>'Core crown expenses'!W21*1000000/Reference!X$5</f>
        <v>0</v>
      </c>
      <c r="X21" s="4">
        <f>'Core crown expenses'!X21*1000000/Reference!Y$5</f>
        <v>0</v>
      </c>
      <c r="Y21" s="4">
        <f>'Core crown expenses'!Y21*1000000/Reference!Z$5</f>
        <v>0</v>
      </c>
      <c r="Z21" s="4">
        <f>'Core crown expenses'!Z21*1000000/Reference!AA$5</f>
        <v>0</v>
      </c>
      <c r="AA21" s="4">
        <f>'Core crown expenses'!AA21*1000000/Reference!AB$5</f>
        <v>0</v>
      </c>
      <c r="AB21" s="4">
        <f>'Adjusted core crown expenses'!AB21*1000000/Reference!AC$5</f>
        <v>0</v>
      </c>
      <c r="AC21" s="4">
        <f>'Adjusted core crown expenses'!AC21*1000000/Reference!AD$5</f>
        <v>0</v>
      </c>
      <c r="AD21" s="4">
        <f>'Adjusted core crown expenses'!AD21*1000000/Reference!AE$5</f>
        <v>0</v>
      </c>
      <c r="AE21" s="4">
        <f>'Adjusted core crown expenses'!AE21*1000000/Reference!AF$5</f>
        <v>0</v>
      </c>
      <c r="AF21" s="4">
        <f>'Adjusted core crown expenses'!AF21*1000000/Reference!AG$5</f>
        <v>0</v>
      </c>
      <c r="AG21" s="5"/>
      <c r="AH21" s="3"/>
    </row>
    <row r="22" spans="1:34">
      <c r="A22" s="14" t="s">
        <v>20</v>
      </c>
      <c r="B22" s="20">
        <f>SUM(B5:B19)</f>
        <v>8715.3574827837201</v>
      </c>
      <c r="C22" s="20">
        <f t="shared" ref="C22:X22" si="1">SUM(C5:C19)</f>
        <v>8435.6353591160223</v>
      </c>
      <c r="D22" s="20">
        <f t="shared" si="1"/>
        <v>8425.7091522839874</v>
      </c>
      <c r="E22" s="20">
        <f t="shared" si="1"/>
        <v>8661.8435155412644</v>
      </c>
      <c r="F22" s="20">
        <f t="shared" si="1"/>
        <v>8711.5542273821175</v>
      </c>
      <c r="G22" s="20">
        <f t="shared" si="1"/>
        <v>8964.0891218872875</v>
      </c>
      <c r="H22" s="20">
        <f t="shared" si="1"/>
        <v>9353.6022528747635</v>
      </c>
      <c r="I22" s="4">
        <f t="shared" si="1"/>
        <v>9392.3840630427439</v>
      </c>
      <c r="J22" s="4">
        <f t="shared" si="1"/>
        <v>9469.3982734183755</v>
      </c>
      <c r="K22" s="4">
        <f t="shared" si="1"/>
        <v>9597.3154362416117</v>
      </c>
      <c r="L22" s="4">
        <f t="shared" si="1"/>
        <v>9906.883194278902</v>
      </c>
      <c r="M22" s="4">
        <f t="shared" si="1"/>
        <v>10246.360856269115</v>
      </c>
      <c r="N22" s="4">
        <f t="shared" si="1"/>
        <v>10860.204649362588</v>
      </c>
      <c r="O22" s="4">
        <f t="shared" si="1"/>
        <v>11786.072742914495</v>
      </c>
      <c r="P22" s="4">
        <f t="shared" si="1"/>
        <v>12785.406505989871</v>
      </c>
      <c r="Q22" s="4">
        <f t="shared" si="1"/>
        <v>13380.205643457444</v>
      </c>
      <c r="R22" s="4">
        <f t="shared" si="1"/>
        <v>14875.191744526566</v>
      </c>
      <c r="S22" s="4">
        <f t="shared" si="1"/>
        <v>14713.264532144252</v>
      </c>
      <c r="T22" s="4">
        <f t="shared" si="1"/>
        <v>16069.799270072992</v>
      </c>
      <c r="U22" s="4">
        <f t="shared" si="1"/>
        <v>15691.114085433634</v>
      </c>
      <c r="V22" s="4">
        <f t="shared" si="1"/>
        <v>15827.198847392001</v>
      </c>
      <c r="W22" s="4">
        <f t="shared" si="1"/>
        <v>15782.424551522274</v>
      </c>
      <c r="X22" s="4">
        <f t="shared" si="1"/>
        <v>15745.805862001436</v>
      </c>
      <c r="Y22" s="4">
        <f>SUM(Y5:Y19)</f>
        <v>15752.365124009208</v>
      </c>
      <c r="Z22" s="4">
        <f>SUM(Z5:Z19)</f>
        <v>15924.1953315672</v>
      </c>
      <c r="AA22" s="4">
        <f>SUM(AA5:AA19)</f>
        <v>16492.887114931938</v>
      </c>
      <c r="AB22" s="4">
        <f>SUM(AB5:AB21)</f>
        <v>17515.085246831088</v>
      </c>
      <c r="AC22" s="4">
        <f>SUM(AC5:AC21)</f>
        <v>18356.61331255121</v>
      </c>
      <c r="AD22" s="4">
        <f>SUM(AD5:AD21)</f>
        <v>19439.09908130001</v>
      </c>
      <c r="AE22" s="4">
        <f>SUM(AE5:AE21)</f>
        <v>19802.340600414889</v>
      </c>
      <c r="AF22" s="4">
        <f>SUM(AF5:AF21)</f>
        <v>20402.295507861727</v>
      </c>
      <c r="AG22" s="63"/>
      <c r="AH22" s="3"/>
    </row>
    <row r="23" spans="1:34">
      <c r="A23" s="15"/>
      <c r="B23" s="51"/>
      <c r="C23" s="51"/>
      <c r="D23" s="51"/>
      <c r="E23" s="51"/>
      <c r="F23" s="51"/>
      <c r="G23" s="51"/>
      <c r="H23" s="51"/>
      <c r="I23" s="51"/>
      <c r="J23" s="51"/>
      <c r="K23" s="51"/>
      <c r="L23" s="51"/>
      <c r="M23" s="51"/>
      <c r="N23" s="51"/>
      <c r="O23" s="51"/>
      <c r="P23" s="51"/>
      <c r="Q23" s="5"/>
      <c r="R23" s="5"/>
      <c r="S23" s="5"/>
      <c r="T23" s="5"/>
      <c r="U23" s="5"/>
      <c r="V23" s="5"/>
      <c r="W23" s="5"/>
      <c r="X23" s="7"/>
      <c r="Y23" s="7"/>
      <c r="Z23" s="7"/>
      <c r="AA23" s="7"/>
      <c r="AB23" s="7"/>
      <c r="AC23" s="7"/>
      <c r="AD23" s="7"/>
      <c r="AE23" s="5"/>
      <c r="AF23" s="29"/>
      <c r="AG23" s="51"/>
      <c r="AH23" s="5"/>
    </row>
    <row r="24" spans="1:34">
      <c r="A24" s="15"/>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4"/>
      <c r="AG24" s="51"/>
      <c r="AH24" s="51"/>
    </row>
    <row r="25" spans="1:34">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51"/>
      <c r="AH25" s="51"/>
    </row>
    <row r="26" spans="1:34">
      <c r="B26" s="51"/>
      <c r="C26" s="51"/>
      <c r="D26" s="51"/>
      <c r="E26" s="51"/>
      <c r="F26" s="51"/>
      <c r="G26" s="51"/>
      <c r="H26" s="51"/>
      <c r="I26" s="51"/>
      <c r="J26" s="51"/>
      <c r="K26" s="51"/>
      <c r="L26" s="51"/>
      <c r="M26" s="51"/>
      <c r="N26" s="51"/>
      <c r="O26" s="51"/>
      <c r="P26" s="51"/>
      <c r="Q26" s="24"/>
      <c r="R26" s="24"/>
      <c r="S26" s="24"/>
      <c r="T26" s="24"/>
      <c r="U26" s="24"/>
      <c r="V26" s="24"/>
      <c r="W26" s="24"/>
      <c r="X26" s="24"/>
      <c r="Y26" s="24"/>
      <c r="Z26" s="51"/>
      <c r="AA26" s="51"/>
      <c r="AB26" s="51"/>
      <c r="AC26" s="51"/>
      <c r="AD26" s="51"/>
      <c r="AE26" s="51"/>
      <c r="AF26" s="51"/>
      <c r="AG26" s="51"/>
      <c r="AH26" s="51"/>
    </row>
    <row r="27" spans="1:34">
      <c r="B27" s="51"/>
      <c r="C27" s="51"/>
      <c r="D27" s="51"/>
      <c r="E27" s="51"/>
      <c r="F27" s="51"/>
      <c r="G27" s="51"/>
      <c r="H27" s="51"/>
      <c r="I27" s="51"/>
      <c r="J27" s="51"/>
      <c r="K27" s="51"/>
      <c r="L27" s="51"/>
      <c r="M27" s="51"/>
      <c r="N27" s="51"/>
      <c r="O27" s="51"/>
      <c r="P27" s="51"/>
      <c r="Q27" s="24"/>
      <c r="R27" s="24"/>
      <c r="S27" s="24"/>
      <c r="T27" s="24"/>
      <c r="U27" s="24"/>
      <c r="V27" s="24"/>
      <c r="W27" s="24"/>
      <c r="X27" s="24"/>
      <c r="Y27" s="24"/>
      <c r="Z27" s="51"/>
      <c r="AA27" s="51"/>
      <c r="AB27" s="51"/>
      <c r="AC27" s="51"/>
      <c r="AD27" s="51"/>
      <c r="AE27" s="51"/>
      <c r="AF27" s="51"/>
      <c r="AG27" s="51"/>
      <c r="AH27" s="51"/>
    </row>
    <row r="28" spans="1:34">
      <c r="A28" s="16"/>
      <c r="B28" s="51"/>
      <c r="C28" s="51"/>
      <c r="D28" s="51"/>
      <c r="E28" s="51"/>
      <c r="F28" s="51"/>
      <c r="G28" s="51"/>
      <c r="H28" s="51"/>
      <c r="I28" s="51"/>
      <c r="J28" s="51"/>
      <c r="K28" s="51"/>
      <c r="L28" s="51"/>
      <c r="M28" s="24"/>
      <c r="N28" s="24"/>
      <c r="O28" s="24"/>
      <c r="P28" s="24"/>
      <c r="Q28" s="24"/>
      <c r="R28" s="24"/>
      <c r="S28" s="24"/>
      <c r="T28" s="24"/>
      <c r="U28" s="24"/>
      <c r="V28" s="24"/>
      <c r="W28" s="24"/>
      <c r="X28" s="24"/>
      <c r="Y28" s="24"/>
      <c r="Z28" s="51"/>
      <c r="AA28" s="51"/>
      <c r="AB28" s="51"/>
      <c r="AC28" s="51"/>
      <c r="AD28" s="51"/>
      <c r="AE28" s="51"/>
      <c r="AF28" s="51"/>
      <c r="AG28" s="51"/>
      <c r="AH28" s="51"/>
    </row>
    <row r="29" spans="1:34">
      <c r="B29" s="51"/>
      <c r="C29" s="51"/>
      <c r="D29" s="51"/>
      <c r="E29" s="51"/>
      <c r="F29" s="51"/>
      <c r="G29" s="51"/>
      <c r="H29" s="51"/>
      <c r="I29" s="51"/>
      <c r="J29" s="51"/>
      <c r="K29" s="51"/>
      <c r="L29" s="51"/>
      <c r="M29" s="24"/>
      <c r="N29" s="24"/>
      <c r="O29" s="24"/>
      <c r="P29" s="24"/>
      <c r="Q29" s="24"/>
      <c r="R29" s="24"/>
      <c r="S29" s="24"/>
      <c r="T29" s="24"/>
      <c r="U29" s="24"/>
      <c r="V29" s="24"/>
      <c r="W29" s="24"/>
      <c r="X29" s="24"/>
      <c r="Y29" s="24"/>
      <c r="Z29" s="51"/>
      <c r="AA29" s="51"/>
      <c r="AB29" s="51"/>
      <c r="AC29" s="51"/>
      <c r="AD29" s="51"/>
      <c r="AE29" s="51"/>
      <c r="AF29" s="51"/>
      <c r="AG29" s="51"/>
      <c r="AH29" s="51"/>
    </row>
    <row r="31" spans="1:34">
      <c r="B31" s="51"/>
      <c r="C31" s="51"/>
      <c r="D31" s="51"/>
      <c r="E31" s="51"/>
      <c r="F31" s="51"/>
      <c r="G31" s="51"/>
      <c r="H31" s="51"/>
      <c r="I31" s="51"/>
      <c r="J31" s="51"/>
      <c r="K31" s="51"/>
      <c r="L31" s="51"/>
      <c r="M31" s="51"/>
      <c r="N31" s="51"/>
      <c r="O31" s="51"/>
      <c r="P31" s="51"/>
      <c r="Q31" s="51"/>
      <c r="R31" s="51"/>
      <c r="S31" s="51"/>
      <c r="T31" s="16"/>
      <c r="U31" s="16"/>
      <c r="V31" s="16"/>
      <c r="W31" s="16"/>
      <c r="X31" s="16"/>
      <c r="Y31" s="16"/>
      <c r="Z31" s="16"/>
      <c r="AA31" s="16"/>
      <c r="AB31" s="16"/>
      <c r="AC31" s="16"/>
      <c r="AD31" s="16"/>
      <c r="AE31" s="16"/>
      <c r="AF31" s="51"/>
      <c r="AG31" s="51"/>
      <c r="AH31" s="51"/>
    </row>
    <row r="32" spans="1:34">
      <c r="B32" s="51"/>
      <c r="C32" s="51"/>
      <c r="D32" s="51"/>
      <c r="E32" s="51"/>
      <c r="F32" s="51"/>
      <c r="G32" s="51"/>
      <c r="H32" s="51"/>
      <c r="I32" s="51"/>
      <c r="J32" s="51"/>
      <c r="K32" s="51"/>
      <c r="L32" s="51"/>
      <c r="M32" s="51"/>
      <c r="N32" s="51"/>
      <c r="O32" s="51"/>
      <c r="P32" s="51"/>
      <c r="Q32" s="51"/>
      <c r="R32" s="51"/>
      <c r="S32" s="51"/>
      <c r="T32" s="16"/>
      <c r="U32" s="16"/>
      <c r="V32" s="47"/>
      <c r="W32" s="47"/>
      <c r="X32" s="47"/>
      <c r="Y32" s="47"/>
      <c r="Z32" s="47"/>
      <c r="AA32" s="47"/>
      <c r="AB32" s="47"/>
      <c r="AC32" s="47"/>
      <c r="AD32" s="47"/>
      <c r="AE32" s="47"/>
      <c r="AF32" s="47"/>
      <c r="AG32" s="51"/>
      <c r="AH32" s="51"/>
    </row>
    <row r="33" spans="2:32">
      <c r="B33" s="51"/>
      <c r="C33" s="51"/>
      <c r="D33" s="51"/>
      <c r="E33" s="51"/>
      <c r="F33" s="51"/>
      <c r="G33" s="51"/>
      <c r="H33" s="51"/>
      <c r="I33" s="51"/>
      <c r="J33" s="51"/>
      <c r="K33" s="51"/>
      <c r="L33" s="51"/>
      <c r="M33" s="51"/>
      <c r="N33" s="51"/>
      <c r="O33" s="51"/>
      <c r="P33" s="51"/>
      <c r="Q33" s="51"/>
      <c r="R33" s="51"/>
      <c r="S33" s="51"/>
      <c r="T33" s="16"/>
      <c r="U33" s="16"/>
      <c r="V33" s="47"/>
      <c r="W33" s="47"/>
      <c r="X33" s="47"/>
      <c r="Y33" s="47"/>
      <c r="Z33" s="47"/>
      <c r="AA33" s="47"/>
      <c r="AB33" s="47"/>
      <c r="AC33" s="47"/>
      <c r="AD33" s="47"/>
      <c r="AE33" s="47"/>
      <c r="AF33" s="47"/>
    </row>
    <row r="34" spans="2:32">
      <c r="B34" s="51"/>
      <c r="C34" s="51"/>
      <c r="D34" s="51"/>
      <c r="E34" s="51"/>
      <c r="F34" s="51"/>
      <c r="G34" s="51"/>
      <c r="H34" s="51"/>
      <c r="I34" s="51"/>
      <c r="J34" s="51"/>
      <c r="K34" s="51"/>
      <c r="L34" s="51"/>
      <c r="M34" s="51"/>
      <c r="N34" s="51"/>
      <c r="O34" s="51"/>
      <c r="P34" s="51"/>
      <c r="Q34" s="51"/>
      <c r="R34" s="51"/>
      <c r="S34" s="51"/>
      <c r="T34" s="16"/>
      <c r="U34" s="16"/>
      <c r="V34" s="47"/>
      <c r="W34" s="47"/>
      <c r="X34" s="47"/>
      <c r="Y34" s="47"/>
      <c r="Z34" s="47"/>
      <c r="AA34" s="47"/>
      <c r="AB34" s="47"/>
      <c r="AC34" s="47"/>
      <c r="AD34" s="47"/>
      <c r="AE34" s="47"/>
      <c r="AF34" s="47"/>
    </row>
    <row r="35" spans="2:32">
      <c r="B35" s="51"/>
      <c r="C35" s="51"/>
      <c r="D35" s="51"/>
      <c r="E35" s="51"/>
      <c r="F35" s="51"/>
      <c r="G35" s="51"/>
      <c r="H35" s="51"/>
      <c r="I35" s="51"/>
      <c r="J35" s="51"/>
      <c r="K35" s="51"/>
      <c r="L35" s="51"/>
      <c r="M35" s="51"/>
      <c r="N35" s="51"/>
      <c r="O35" s="51"/>
      <c r="P35" s="51"/>
      <c r="Q35" s="51"/>
      <c r="R35" s="51"/>
      <c r="S35" s="51"/>
      <c r="T35" s="16"/>
      <c r="U35" s="16"/>
      <c r="V35" s="47"/>
      <c r="W35" s="47"/>
      <c r="X35" s="47"/>
      <c r="Y35" s="47"/>
      <c r="Z35" s="47"/>
      <c r="AA35" s="47"/>
      <c r="AB35" s="47"/>
      <c r="AC35" s="47"/>
      <c r="AD35" s="47"/>
      <c r="AE35" s="47"/>
      <c r="AF35" s="47"/>
    </row>
    <row r="36" spans="2:32">
      <c r="B36" s="51"/>
      <c r="C36" s="51"/>
      <c r="D36" s="51"/>
      <c r="E36" s="51"/>
      <c r="F36" s="51"/>
      <c r="G36" s="51"/>
      <c r="H36" s="51"/>
      <c r="I36" s="51"/>
      <c r="J36" s="51"/>
      <c r="K36" s="51"/>
      <c r="L36" s="51"/>
      <c r="M36" s="51"/>
      <c r="N36" s="51"/>
      <c r="O36" s="51"/>
      <c r="P36" s="51"/>
      <c r="Q36" s="51"/>
      <c r="R36" s="51"/>
      <c r="S36" s="51"/>
      <c r="T36" s="16"/>
      <c r="U36" s="16"/>
      <c r="V36" s="47"/>
      <c r="W36" s="47"/>
      <c r="X36" s="47"/>
      <c r="Y36" s="47"/>
      <c r="Z36" s="47"/>
      <c r="AA36" s="47"/>
      <c r="AB36" s="47"/>
      <c r="AC36" s="47"/>
      <c r="AD36" s="47"/>
      <c r="AE36" s="47"/>
      <c r="AF36" s="47"/>
    </row>
    <row r="37" spans="2:32">
      <c r="B37" s="51"/>
      <c r="C37" s="51"/>
      <c r="D37" s="51"/>
      <c r="E37" s="51"/>
      <c r="F37" s="51"/>
      <c r="G37" s="51"/>
      <c r="H37" s="51"/>
      <c r="I37" s="51"/>
      <c r="J37" s="51"/>
      <c r="K37" s="51"/>
      <c r="L37" s="51"/>
      <c r="M37" s="51"/>
      <c r="N37" s="51"/>
      <c r="O37" s="51"/>
      <c r="P37" s="51"/>
      <c r="Q37" s="51"/>
      <c r="R37" s="51"/>
      <c r="S37" s="51"/>
      <c r="T37" s="16"/>
      <c r="U37" s="16"/>
      <c r="V37" s="16"/>
      <c r="W37" s="16"/>
      <c r="X37" s="16"/>
      <c r="Y37" s="16"/>
      <c r="Z37" s="16"/>
      <c r="AA37" s="42"/>
      <c r="AB37" s="42"/>
      <c r="AC37" s="42"/>
      <c r="AD37" s="42"/>
      <c r="AE37" s="42"/>
      <c r="AF37" s="47"/>
    </row>
    <row r="38" spans="2:32">
      <c r="B38" s="51"/>
      <c r="C38" s="51"/>
      <c r="D38" s="51"/>
      <c r="E38" s="51"/>
      <c r="F38" s="51"/>
      <c r="G38" s="51"/>
      <c r="H38" s="51"/>
      <c r="I38" s="51"/>
      <c r="J38" s="51"/>
      <c r="K38" s="51"/>
      <c r="L38" s="51"/>
      <c r="M38" s="51"/>
      <c r="N38" s="51"/>
      <c r="O38" s="51"/>
      <c r="P38" s="51"/>
      <c r="Q38" s="51"/>
      <c r="R38" s="51"/>
      <c r="S38" s="51"/>
      <c r="T38" s="16"/>
      <c r="U38" s="16"/>
      <c r="V38" s="47"/>
      <c r="W38" s="47"/>
      <c r="X38" s="47"/>
      <c r="Y38" s="47"/>
      <c r="Z38" s="47"/>
      <c r="AA38" s="47"/>
      <c r="AB38" s="47"/>
      <c r="AC38" s="47"/>
      <c r="AD38" s="47"/>
      <c r="AE38" s="47"/>
      <c r="AF38" s="47"/>
    </row>
    <row r="39" spans="2:32">
      <c r="B39" s="51"/>
      <c r="C39" s="51"/>
      <c r="D39" s="51"/>
      <c r="E39" s="51"/>
      <c r="F39" s="51"/>
      <c r="G39" s="51"/>
      <c r="H39" s="51"/>
      <c r="I39" s="51"/>
      <c r="J39" s="51"/>
      <c r="K39" s="51"/>
      <c r="L39" s="51"/>
      <c r="M39" s="51"/>
      <c r="N39" s="51"/>
      <c r="O39" s="51"/>
      <c r="P39" s="51"/>
      <c r="Q39" s="51"/>
      <c r="R39" s="51"/>
      <c r="S39" s="51"/>
      <c r="T39" s="16"/>
      <c r="U39" s="16"/>
      <c r="V39" s="47"/>
      <c r="W39" s="47"/>
      <c r="X39" s="47"/>
      <c r="Y39" s="47"/>
      <c r="Z39" s="47"/>
      <c r="AA39" s="47"/>
      <c r="AB39" s="47"/>
      <c r="AC39" s="47"/>
      <c r="AD39" s="47"/>
      <c r="AE39" s="47"/>
      <c r="AF39" s="47"/>
    </row>
    <row r="40" spans="2:32">
      <c r="B40" s="51"/>
      <c r="C40" s="51"/>
      <c r="D40" s="51"/>
      <c r="E40" s="51"/>
      <c r="F40" s="51"/>
      <c r="G40" s="51"/>
      <c r="H40" s="51"/>
      <c r="I40" s="51"/>
      <c r="J40" s="51"/>
      <c r="K40" s="51"/>
      <c r="L40" s="51"/>
      <c r="M40" s="51"/>
      <c r="N40" s="51"/>
      <c r="O40" s="51"/>
      <c r="P40" s="51"/>
      <c r="Q40" s="51"/>
      <c r="R40" s="51"/>
      <c r="S40" s="51"/>
      <c r="T40" s="16"/>
      <c r="U40" s="16"/>
      <c r="V40" s="47"/>
      <c r="W40" s="47"/>
      <c r="X40" s="47"/>
      <c r="Y40" s="47"/>
      <c r="Z40" s="47"/>
      <c r="AA40" s="47"/>
      <c r="AB40" s="47"/>
      <c r="AC40" s="47"/>
      <c r="AD40" s="47"/>
      <c r="AE40" s="47"/>
      <c r="AF40" s="47"/>
    </row>
    <row r="41" spans="2:32">
      <c r="B41" s="51"/>
      <c r="C41" s="51"/>
      <c r="D41" s="51"/>
      <c r="E41" s="51"/>
      <c r="F41" s="51"/>
      <c r="G41" s="51"/>
      <c r="H41" s="51"/>
      <c r="I41" s="51"/>
      <c r="J41" s="51"/>
      <c r="K41" s="51"/>
      <c r="L41" s="51"/>
      <c r="M41" s="51"/>
      <c r="N41" s="51"/>
      <c r="O41" s="51"/>
      <c r="P41" s="51"/>
      <c r="Q41" s="51"/>
      <c r="R41" s="51"/>
      <c r="S41" s="51"/>
      <c r="T41" s="16"/>
      <c r="U41" s="16"/>
      <c r="V41" s="47"/>
      <c r="W41" s="46"/>
      <c r="X41" s="46"/>
      <c r="Y41" s="46"/>
      <c r="Z41" s="46"/>
      <c r="AA41" s="48"/>
      <c r="AB41" s="48"/>
      <c r="AC41" s="48"/>
      <c r="AD41" s="48"/>
      <c r="AE41" s="48"/>
      <c r="AF41" s="47"/>
    </row>
    <row r="42" spans="2:32">
      <c r="B42" s="51"/>
      <c r="C42" s="51"/>
      <c r="D42" s="51"/>
      <c r="E42" s="51"/>
      <c r="F42" s="51"/>
      <c r="G42" s="51"/>
      <c r="H42" s="51"/>
      <c r="I42" s="51"/>
      <c r="J42" s="51"/>
      <c r="K42" s="51"/>
      <c r="L42" s="51"/>
      <c r="M42" s="51"/>
      <c r="N42" s="51"/>
      <c r="O42" s="51"/>
      <c r="P42" s="51"/>
      <c r="Q42" s="51"/>
      <c r="R42" s="51"/>
      <c r="S42" s="51"/>
      <c r="T42" s="16"/>
      <c r="U42" s="16"/>
      <c r="V42" s="47"/>
      <c r="W42" s="47"/>
      <c r="X42" s="47"/>
      <c r="Y42" s="47"/>
      <c r="Z42" s="47"/>
      <c r="AA42" s="47"/>
      <c r="AB42" s="47"/>
      <c r="AC42" s="47"/>
      <c r="AD42" s="47"/>
      <c r="AE42" s="47"/>
      <c r="AF42" s="47"/>
    </row>
  </sheetData>
  <pageMargins left="0.7" right="0.7" top="0.75" bottom="0.75" header="0.3" footer="0.3"/>
  <pageSetup paperSize="9"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2:AF42"/>
  <sheetViews>
    <sheetView workbookViewId="0">
      <pane xSplit="1" topLeftCell="J1" activePane="topRight" state="frozen"/>
      <selection pane="topRight" activeCell="R33" sqref="R33"/>
    </sheetView>
  </sheetViews>
  <sheetFormatPr defaultColWidth="8.85546875" defaultRowHeight="15"/>
  <cols>
    <col min="1" max="1" width="42.28515625" customWidth="1"/>
  </cols>
  <sheetData>
    <row r="2" spans="1:32">
      <c r="A2" s="51" t="s">
        <v>63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4" spans="1:32">
      <c r="A4" s="10" t="s">
        <v>2</v>
      </c>
      <c r="B4" s="1">
        <f t="shared" ref="B4:W4" si="0">+C4-1</f>
        <v>1993</v>
      </c>
      <c r="C4" s="1">
        <f t="shared" si="0"/>
        <v>1994</v>
      </c>
      <c r="D4" s="1">
        <f t="shared" si="0"/>
        <v>1995</v>
      </c>
      <c r="E4" s="1">
        <f t="shared" si="0"/>
        <v>1996</v>
      </c>
      <c r="F4" s="1">
        <f t="shared" si="0"/>
        <v>1997</v>
      </c>
      <c r="G4" s="1">
        <f t="shared" si="0"/>
        <v>1998</v>
      </c>
      <c r="H4" s="1">
        <f t="shared" si="0"/>
        <v>1999</v>
      </c>
      <c r="I4" s="1">
        <f t="shared" si="0"/>
        <v>2000</v>
      </c>
      <c r="J4" s="1">
        <f t="shared" si="0"/>
        <v>2001</v>
      </c>
      <c r="K4" s="1">
        <f t="shared" si="0"/>
        <v>2002</v>
      </c>
      <c r="L4" s="1">
        <f t="shared" si="0"/>
        <v>2003</v>
      </c>
      <c r="M4" s="1">
        <f t="shared" si="0"/>
        <v>2004</v>
      </c>
      <c r="N4" s="1">
        <f t="shared" si="0"/>
        <v>2005</v>
      </c>
      <c r="O4" s="1">
        <f t="shared" si="0"/>
        <v>2006</v>
      </c>
      <c r="P4" s="1">
        <f t="shared" si="0"/>
        <v>2007</v>
      </c>
      <c r="Q4" s="1">
        <f t="shared" si="0"/>
        <v>2008</v>
      </c>
      <c r="R4" s="1">
        <f t="shared" si="0"/>
        <v>2009</v>
      </c>
      <c r="S4" s="1">
        <f t="shared" si="0"/>
        <v>2010</v>
      </c>
      <c r="T4" s="1">
        <f t="shared" si="0"/>
        <v>2011</v>
      </c>
      <c r="U4" s="1">
        <f t="shared" si="0"/>
        <v>2012</v>
      </c>
      <c r="V4" s="1">
        <f t="shared" si="0"/>
        <v>2013</v>
      </c>
      <c r="W4" s="1">
        <f t="shared" si="0"/>
        <v>2014</v>
      </c>
      <c r="X4" s="1">
        <f>+Y4-1</f>
        <v>2015</v>
      </c>
      <c r="Y4" s="1">
        <v>2016</v>
      </c>
      <c r="Z4" s="1">
        <v>2017</v>
      </c>
      <c r="AA4" s="1">
        <v>2018</v>
      </c>
      <c r="AB4" s="18">
        <v>2019</v>
      </c>
      <c r="AC4" s="19">
        <v>2020</v>
      </c>
      <c r="AD4" s="19">
        <v>2021</v>
      </c>
      <c r="AE4" s="19">
        <v>2022</v>
      </c>
      <c r="AF4" s="19">
        <v>2023</v>
      </c>
    </row>
    <row r="5" spans="1:32">
      <c r="A5" s="12" t="s">
        <v>3</v>
      </c>
      <c r="B5" s="4">
        <f>'Core crown expenses'!B5/Reference!C$3</f>
        <v>19788.524590163935</v>
      </c>
      <c r="C5" s="4">
        <f>'Core crown expenses'!C5/Reference!D$3</f>
        <v>18818.032786885247</v>
      </c>
      <c r="D5" s="4">
        <f>'Core crown expenses'!D5/Reference!E$3</f>
        <v>18318.75</v>
      </c>
      <c r="E5" s="4">
        <f>'Core crown expenses'!E5/Reference!F$3</f>
        <v>18830.76923076923</v>
      </c>
      <c r="F5" s="4">
        <f>'Core crown expenses'!F5/Reference!G$3</f>
        <v>19121.21212121212</v>
      </c>
      <c r="G5" s="4">
        <f>'Core crown expenses'!G5/Reference!H$3</f>
        <v>18670.149253731342</v>
      </c>
      <c r="H5" s="4">
        <f>'Core crown expenses'!H5/Reference!I$3</f>
        <v>19262.686567164179</v>
      </c>
      <c r="I5" s="4">
        <f>'Core crown expenses'!I5/Reference!J$3</f>
        <v>18964.705882352941</v>
      </c>
      <c r="J5" s="4">
        <f>'Core crown expenses'!J5/Reference!K$3</f>
        <v>18867.142857142859</v>
      </c>
      <c r="K5" s="4">
        <f>'Core crown expenses'!K5/Reference!L$3</f>
        <v>18729.166666666668</v>
      </c>
      <c r="L5" s="4">
        <f>'Core crown expenses'!L5/Reference!M$3</f>
        <v>19050.68493150685</v>
      </c>
      <c r="M5" s="4">
        <f>'Core crown expenses'!M5/Reference!N$3</f>
        <v>19002.666666666668</v>
      </c>
      <c r="N5" s="4">
        <f>'Core crown expenses'!N5/Reference!O$3</f>
        <v>19067.532467532466</v>
      </c>
      <c r="O5" s="4">
        <f>'Core crown expenses'!O5/Reference!P$3</f>
        <v>19497.5</v>
      </c>
      <c r="P5" s="4">
        <f>'Core crown expenses'!P5/Reference!Q$3</f>
        <v>20448.780487804881</v>
      </c>
      <c r="Q5" s="4">
        <f>'Core crown expenses'!Q5/Reference!R$3</f>
        <v>21031.764705882353</v>
      </c>
      <c r="R5" s="4">
        <f>'Core crown expenses'!R5/Reference!S$3</f>
        <v>22278.160919540231</v>
      </c>
      <c r="S5" s="4">
        <f>'Core crown expenses'!S5/Reference!T$3</f>
        <v>24073.863636363636</v>
      </c>
      <c r="T5" s="4">
        <f>'Core crown expenses'!T5/Reference!U$3</f>
        <v>23661.290322580644</v>
      </c>
      <c r="U5" s="4">
        <f>'Core crown expenses'!U5/Reference!V$3</f>
        <v>23434.042553191492</v>
      </c>
      <c r="V5" s="4">
        <f>'Core crown expenses'!V5/Reference!W$3</f>
        <v>23937.894736842107</v>
      </c>
      <c r="W5" s="4">
        <f>'Core crown expenses'!W5/Reference!X$3</f>
        <v>23985.416666666668</v>
      </c>
      <c r="X5" s="4">
        <f>'Core crown expenses'!X5/Reference!Y$3</f>
        <v>24503.125</v>
      </c>
      <c r="Y5" s="4">
        <f>'Core crown expenses'!Y5/Reference!Z$3</f>
        <v>24825.773195876289</v>
      </c>
      <c r="Z5" s="4">
        <f>'Core crown expenses'!Z5/Reference!AA$3</f>
        <v>25549.494949494951</v>
      </c>
      <c r="AA5" s="4">
        <f>'Core crown expenses'!AA5/Reference!AB$3</f>
        <v>25999</v>
      </c>
      <c r="AB5" s="4">
        <f>'Adjusted core crown expenses'!AB5/Reference!AC$3</f>
        <v>28434.266312000942</v>
      </c>
      <c r="AC5" s="4">
        <f>'Adjusted core crown expenses'!AC5/Reference!AD$3</f>
        <v>29813.49136263923</v>
      </c>
      <c r="AD5" s="4">
        <f>'Adjusted core crown expenses'!AD5/Reference!AE$3</f>
        <v>30670.516221400318</v>
      </c>
      <c r="AE5" s="4">
        <f>'Adjusted core crown expenses'!AE5/Reference!AF$3</f>
        <v>31379.635431344843</v>
      </c>
      <c r="AF5" s="4">
        <f>'Adjusted core crown expenses'!AF5/Reference!AG$3</f>
        <v>31931.910969419278</v>
      </c>
    </row>
    <row r="6" spans="1:32">
      <c r="A6" s="12" t="s">
        <v>4</v>
      </c>
      <c r="B6" s="4">
        <f>'Core crown expenses'!B6/Reference!C$3</f>
        <v>6832.7868852459014</v>
      </c>
      <c r="C6" s="4">
        <f>'Core crown expenses'!C6/Reference!D$3</f>
        <v>7544.2622950819677</v>
      </c>
      <c r="D6" s="4">
        <f>'Core crown expenses'!D6/Reference!E$3</f>
        <v>7634.375</v>
      </c>
      <c r="E6" s="4">
        <f>'Core crown expenses'!E6/Reference!F$3</f>
        <v>8043.0769230769229</v>
      </c>
      <c r="F6" s="4">
        <f>'Core crown expenses'!F6/Reference!G$3</f>
        <v>8524.242424242424</v>
      </c>
      <c r="G6" s="4">
        <f>'Core crown expenses'!G6/Reference!H$3</f>
        <v>8956.7164179104475</v>
      </c>
      <c r="H6" s="4">
        <f>'Core crown expenses'!H6/Reference!I$3</f>
        <v>9810.4477611940292</v>
      </c>
      <c r="I6" s="4">
        <f>'Core crown expenses'!I6/Reference!J$3</f>
        <v>10108.823529411764</v>
      </c>
      <c r="J6" s="4">
        <f>'Core crown expenses'!J6/Reference!K$3</f>
        <v>9514.2857142857156</v>
      </c>
      <c r="K6" s="4">
        <f>'Core crown expenses'!K6/Reference!L$3</f>
        <v>9766.6666666666679</v>
      </c>
      <c r="L6" s="4">
        <f>'Core crown expenses'!L6/Reference!M$3</f>
        <v>10275.342465753425</v>
      </c>
      <c r="M6" s="4">
        <f>'Core crown expenses'!M6/Reference!N$3</f>
        <v>10814.666666666666</v>
      </c>
      <c r="N6" s="4">
        <f>'Core crown expenses'!N6/Reference!O$3</f>
        <v>11445.454545454546</v>
      </c>
      <c r="O6" s="4">
        <f>'Core crown expenses'!O6/Reference!P$3</f>
        <v>11933.75</v>
      </c>
      <c r="P6" s="4">
        <f>'Core crown expenses'!P6/Reference!Q$3</f>
        <v>12628.048780487805</v>
      </c>
      <c r="Q6" s="4">
        <f>'Core crown expenses'!Q6/Reference!R$3</f>
        <v>13290.588235294117</v>
      </c>
      <c r="R6" s="4">
        <f>'Core crown expenses'!R6/Reference!S$3</f>
        <v>14216.091954022988</v>
      </c>
      <c r="S6" s="4">
        <f>'Core crown expenses'!S6/Reference!T$3</f>
        <v>14918.181818181818</v>
      </c>
      <c r="T6" s="4">
        <f>'Core crown expenses'!T6/Reference!U$3</f>
        <v>14788.172043010753</v>
      </c>
      <c r="U6" s="4">
        <f>'Core crown expenses'!U6/Reference!V$3</f>
        <v>15063.829787234043</v>
      </c>
      <c r="V6" s="4">
        <f>'Core crown expenses'!V6/Reference!W$3</f>
        <v>15261.052631578948</v>
      </c>
      <c r="W6" s="4">
        <f>'Core crown expenses'!W6/Reference!X$3</f>
        <v>15518.75</v>
      </c>
      <c r="X6" s="4">
        <f>'Core crown expenses'!X6/Reference!Y$3</f>
        <v>15685.416666666668</v>
      </c>
      <c r="Y6" s="4">
        <f>'Core crown expenses'!Y6/Reference!Z$3</f>
        <v>16109.278350515464</v>
      </c>
      <c r="Z6" s="4">
        <f>'Core crown expenses'!Z6/Reference!AA$3</f>
        <v>16386.868686868685</v>
      </c>
      <c r="AA6" s="4">
        <f>'Core crown expenses'!AA6/Reference!AB$3</f>
        <v>17159</v>
      </c>
      <c r="AB6" s="4">
        <f>'Adjusted core crown expenses'!AB6/Reference!AC$3</f>
        <v>17771.572993636048</v>
      </c>
      <c r="AC6" s="4">
        <f>'Adjusted core crown expenses'!AC6/Reference!AD$3</f>
        <v>18471.389572353888</v>
      </c>
      <c r="AD6" s="4">
        <f>'Adjusted core crown expenses'!AD6/Reference!AE$3</f>
        <v>19298.911570498552</v>
      </c>
      <c r="AE6" s="4">
        <f>'Adjusted core crown expenses'!AE6/Reference!AF$3</f>
        <v>19894.079190554869</v>
      </c>
      <c r="AF6" s="4">
        <f>'Adjusted core crown expenses'!AF6/Reference!AG$3</f>
        <v>20264.291172647354</v>
      </c>
    </row>
    <row r="7" spans="1:32">
      <c r="A7" s="12" t="s">
        <v>5</v>
      </c>
      <c r="B7" s="4">
        <f>'Core crown expenses'!B7/Reference!C$3</f>
        <v>7440.9836065573772</v>
      </c>
      <c r="C7" s="4">
        <f>'Core crown expenses'!C7/Reference!D$3</f>
        <v>7585.2459016393441</v>
      </c>
      <c r="D7" s="4">
        <f>'Core crown expenses'!D7/Reference!E$3</f>
        <v>7504.6875</v>
      </c>
      <c r="E7" s="4">
        <f>'Core crown expenses'!E7/Reference!F$3</f>
        <v>7613.8461538461534</v>
      </c>
      <c r="F7" s="4">
        <f>'Core crown expenses'!F7/Reference!G$3</f>
        <v>8083.333333333333</v>
      </c>
      <c r="G7" s="4">
        <f>'Core crown expenses'!G7/Reference!H$3</f>
        <v>8528.3582089552237</v>
      </c>
      <c r="H7" s="4">
        <f>'Core crown expenses'!H7/Reference!I$3</f>
        <v>8804.4776119402977</v>
      </c>
      <c r="I7" s="4">
        <f>'Core crown expenses'!I7/Reference!J$3</f>
        <v>9279.4117647058811</v>
      </c>
      <c r="J7" s="4">
        <f>'Core crown expenses'!J7/Reference!K$3</f>
        <v>8765.7142857142862</v>
      </c>
      <c r="K7" s="4">
        <f>'Core crown expenses'!K7/Reference!L$3</f>
        <v>8990.2777777777774</v>
      </c>
      <c r="L7" s="4">
        <f>'Core crown expenses'!L7/Reference!M$3</f>
        <v>9610.9589041095896</v>
      </c>
      <c r="M7" s="4">
        <f>'Core crown expenses'!M7/Reference!N$3</f>
        <v>10113.333333333334</v>
      </c>
      <c r="N7" s="4">
        <f>'Core crown expenses'!N7/Reference!O$3</f>
        <v>10298.701298701299</v>
      </c>
      <c r="O7" s="4">
        <f>'Core crown expenses'!O7/Reference!P$3</f>
        <v>12392.5</v>
      </c>
      <c r="P7" s="4">
        <f>'Core crown expenses'!P7/Reference!Q$3</f>
        <v>11303.658536585366</v>
      </c>
      <c r="Q7" s="4">
        <f>'Core crown expenses'!Q7/Reference!R$3</f>
        <v>11236.470588235294</v>
      </c>
      <c r="R7" s="4">
        <f>'Core crown expenses'!R7/Reference!S$3</f>
        <v>13166.666666666666</v>
      </c>
      <c r="S7" s="4">
        <f>'Core crown expenses'!S7/Reference!T$3</f>
        <v>13322.727272727272</v>
      </c>
      <c r="T7" s="4">
        <f>'Core crown expenses'!T7/Reference!U$3</f>
        <v>12526.881720430107</v>
      </c>
      <c r="U7" s="4">
        <f>'Core crown expenses'!U7/Reference!V$3</f>
        <v>12397.872340425532</v>
      </c>
      <c r="V7" s="4">
        <f>'Core crown expenses'!V7/Reference!W$3</f>
        <v>13162.105263157895</v>
      </c>
      <c r="W7" s="4">
        <f>'Core crown expenses'!W7/Reference!X$3</f>
        <v>12812.5</v>
      </c>
      <c r="X7" s="4">
        <f>'Core crown expenses'!X7/Reference!Y$3</f>
        <v>13415.625</v>
      </c>
      <c r="Y7" s="4">
        <f>'Core crown expenses'!Y7/Reference!Z$3</f>
        <v>13564.948453608247</v>
      </c>
      <c r="Z7" s="4">
        <f>'Core crown expenses'!Z7/Reference!AA$3</f>
        <v>13415.151515151516</v>
      </c>
      <c r="AA7" s="4">
        <f>'Core crown expenses'!AA7/Reference!AB$3</f>
        <v>13629</v>
      </c>
      <c r="AB7" s="4">
        <f>'Adjusted core crown expenses'!AB7/Reference!AC$3</f>
        <v>13903.164124057359</v>
      </c>
      <c r="AC7" s="4">
        <f>'Adjusted core crown expenses'!AC7/Reference!AD$3</f>
        <v>14350.866107944723</v>
      </c>
      <c r="AD7" s="4">
        <f>'Adjusted core crown expenses'!AD7/Reference!AE$3</f>
        <v>15528.458677958426</v>
      </c>
      <c r="AE7" s="4">
        <f>'Adjusted core crown expenses'!AE7/Reference!AF$3</f>
        <v>16069.548381098299</v>
      </c>
      <c r="AF7" s="4">
        <f>'Adjusted core crown expenses'!AF7/Reference!AG$3</f>
        <v>16557.390376642546</v>
      </c>
    </row>
    <row r="8" spans="1:32">
      <c r="A8" s="11" t="s">
        <v>6</v>
      </c>
      <c r="B8" s="4">
        <f>'Core crown expenses'!B8/Reference!C$3</f>
        <v>2400</v>
      </c>
      <c r="C8" s="4">
        <f>'Core crown expenses'!C8/Reference!D$3</f>
        <v>2824.5901639344261</v>
      </c>
      <c r="D8" s="4">
        <f>'Core crown expenses'!D8/Reference!E$3</f>
        <v>2093.75</v>
      </c>
      <c r="E8" s="4">
        <f>'Core crown expenses'!E8/Reference!F$3</f>
        <v>2407.6923076923076</v>
      </c>
      <c r="F8" s="4">
        <f>'Core crown expenses'!F8/Reference!G$3</f>
        <v>2525.7575757575755</v>
      </c>
      <c r="G8" s="4">
        <f>'Core crown expenses'!G8/Reference!H$3</f>
        <v>2331.3432835820895</v>
      </c>
      <c r="H8" s="4">
        <f>'Core crown expenses'!H8/Reference!I$3</f>
        <v>2544.7761194029849</v>
      </c>
      <c r="I8" s="4">
        <f>'Core crown expenses'!I8/Reference!J$3</f>
        <v>2514.705882352941</v>
      </c>
      <c r="J8" s="4">
        <f>'Core crown expenses'!J8/Reference!K$3</f>
        <v>2568.5714285714289</v>
      </c>
      <c r="K8" s="4">
        <f>'Core crown expenses'!K8/Reference!L$3</f>
        <v>2138.8888888888891</v>
      </c>
      <c r="L8" s="4">
        <f>'Core crown expenses'!L8/Reference!M$3</f>
        <v>2917.8082191780823</v>
      </c>
      <c r="M8" s="4">
        <f>'Core crown expenses'!M8/Reference!N$3</f>
        <v>2788</v>
      </c>
      <c r="N8" s="4">
        <f>'Core crown expenses'!N8/Reference!O$3</f>
        <v>3333.7662337662337</v>
      </c>
      <c r="O8" s="4">
        <f>'Core crown expenses'!O8/Reference!P$3</f>
        <v>3133.75</v>
      </c>
      <c r="P8" s="4">
        <f>'Core crown expenses'!P8/Reference!Q$3</f>
        <v>5873.1707317073178</v>
      </c>
      <c r="Q8" s="4">
        <f>'Core crown expenses'!Q8/Reference!R$3</f>
        <v>3965.8823529411766</v>
      </c>
      <c r="R8" s="4">
        <f>'Core crown expenses'!R8/Reference!S$3</f>
        <v>6083.9080459770112</v>
      </c>
      <c r="S8" s="4">
        <f>'Core crown expenses'!S8/Reference!T$3</f>
        <v>3379.5454545454545</v>
      </c>
      <c r="T8" s="4">
        <f>'Core crown expenses'!T8/Reference!U$3</f>
        <v>5981.7204301075262</v>
      </c>
      <c r="U8" s="4">
        <f>'Core crown expenses'!U8/Reference!V$3</f>
        <v>5774.4680851063831</v>
      </c>
      <c r="V8" s="4">
        <f>'Core crown expenses'!V8/Reference!W$3</f>
        <v>4520</v>
      </c>
      <c r="W8" s="4">
        <f>'Core crown expenses'!W8/Reference!X$3</f>
        <v>4689.5833333333339</v>
      </c>
      <c r="X8" s="4">
        <f>'Core crown expenses'!X8/Reference!Y$3</f>
        <v>4306.25</v>
      </c>
      <c r="Y8" s="4">
        <f>'Core crown expenses'!Y8/Reference!Z$3</f>
        <v>4228.8659793814431</v>
      </c>
      <c r="Z8" s="4">
        <f>'Core crown expenses'!Z8/Reference!AA$3</f>
        <v>3996.969696969697</v>
      </c>
      <c r="AA8" s="4">
        <f>'Core crown expenses'!AA8/Reference!AB$3</f>
        <v>4670</v>
      </c>
      <c r="AB8" s="4">
        <f>'Adjusted core crown expenses'!AB8/Reference!AC$3</f>
        <v>5178.9972106528594</v>
      </c>
      <c r="AC8" s="4">
        <f>'Adjusted core crown expenses'!AC8/Reference!AD$3</f>
        <v>5395.8478042233737</v>
      </c>
      <c r="AD8" s="4">
        <f>'Adjusted core crown expenses'!AD8/Reference!AE$3</f>
        <v>5234.0756551998202</v>
      </c>
      <c r="AE8" s="4">
        <f>'Adjusted core crown expenses'!AE8/Reference!AF$3</f>
        <v>5151.6620757664723</v>
      </c>
      <c r="AF8" s="4">
        <f>'Adjusted core crown expenses'!AF8/Reference!AG$3</f>
        <v>5183.6159224820067</v>
      </c>
    </row>
    <row r="9" spans="1:32">
      <c r="A9" s="12" t="s">
        <v>7</v>
      </c>
      <c r="B9" s="4">
        <f>'Core crown expenses'!B9/Reference!C$3</f>
        <v>1727.8688524590164</v>
      </c>
      <c r="C9" s="4">
        <f>'Core crown expenses'!C9/Reference!D$3</f>
        <v>1885.2459016393443</v>
      </c>
      <c r="D9" s="4">
        <f>'Core crown expenses'!D9/Reference!E$3</f>
        <v>1859.375</v>
      </c>
      <c r="E9" s="4">
        <f>'Core crown expenses'!E9/Reference!F$3</f>
        <v>1898.4615384615383</v>
      </c>
      <c r="F9" s="4">
        <f>'Core crown expenses'!F9/Reference!G$3</f>
        <v>1940.9090909090908</v>
      </c>
      <c r="G9" s="4">
        <f>'Core crown expenses'!G9/Reference!H$3</f>
        <v>2007.4626865671642</v>
      </c>
      <c r="H9" s="4">
        <f>'Core crown expenses'!H9/Reference!I$3</f>
        <v>2237.3134328358205</v>
      </c>
      <c r="I9" s="4">
        <f>'Core crown expenses'!I9/Reference!J$3</f>
        <v>2251.4705882352941</v>
      </c>
      <c r="J9" s="4">
        <f>'Core crown expenses'!J9/Reference!K$3</f>
        <v>2201.4285714285716</v>
      </c>
      <c r="K9" s="4">
        <f>'Core crown expenses'!K9/Reference!L$3</f>
        <v>2406.9444444444443</v>
      </c>
      <c r="L9" s="4">
        <f>'Core crown expenses'!L9/Reference!M$3</f>
        <v>2375.3424657534247</v>
      </c>
      <c r="M9" s="4">
        <f>'Core crown expenses'!M9/Reference!N$3</f>
        <v>2457.3333333333335</v>
      </c>
      <c r="N9" s="4">
        <f>'Core crown expenses'!N9/Reference!O$3</f>
        <v>2567.5324675324673</v>
      </c>
      <c r="O9" s="4">
        <f>'Core crown expenses'!O9/Reference!P$3</f>
        <v>2793.75</v>
      </c>
      <c r="P9" s="4">
        <f>'Core crown expenses'!P9/Reference!Q$3</f>
        <v>3291.4634146341464</v>
      </c>
      <c r="Q9" s="4">
        <f>'Core crown expenses'!Q9/Reference!R$3</f>
        <v>3404.7058823529414</v>
      </c>
      <c r="R9" s="4">
        <f>'Core crown expenses'!R9/Reference!S$3</f>
        <v>3550.5747126436781</v>
      </c>
      <c r="S9" s="4">
        <f>'Core crown expenses'!S9/Reference!T$3</f>
        <v>3626.1363636363635</v>
      </c>
      <c r="T9" s="4">
        <f>'Core crown expenses'!T9/Reference!U$3</f>
        <v>3636.5591397849462</v>
      </c>
      <c r="U9" s="4">
        <f>'Core crown expenses'!U9/Reference!V$3</f>
        <v>3620.2127659574471</v>
      </c>
      <c r="V9" s="4">
        <f>'Core crown expenses'!V9/Reference!W$3</f>
        <v>3637.8947368421054</v>
      </c>
      <c r="W9" s="4">
        <f>'Core crown expenses'!W9/Reference!X$3</f>
        <v>3607.291666666667</v>
      </c>
      <c r="X9" s="4">
        <f>'Core crown expenses'!X9/Reference!Y$3</f>
        <v>3661.4583333333335</v>
      </c>
      <c r="Y9" s="4">
        <f>'Core crown expenses'!Y9/Reference!Z$3</f>
        <v>3760.8247422680415</v>
      </c>
      <c r="Z9" s="4">
        <f>'Core crown expenses'!Z9/Reference!AA$3</f>
        <v>3921.2121212121215</v>
      </c>
      <c r="AA9" s="4">
        <f>'Core crown expenses'!AA9/Reference!AB$3</f>
        <v>4184</v>
      </c>
      <c r="AB9" s="4">
        <f>'Adjusted core crown expenses'!AB9/Reference!AC$3</f>
        <v>4630.5981319032162</v>
      </c>
      <c r="AC9" s="4">
        <f>'Adjusted core crown expenses'!AC9/Reference!AD$3</f>
        <v>4705.9400625944691</v>
      </c>
      <c r="AD9" s="4">
        <f>'Adjusted core crown expenses'!AD9/Reference!AE$3</f>
        <v>4901.8958966365381</v>
      </c>
      <c r="AE9" s="4">
        <f>'Adjusted core crown expenses'!AE9/Reference!AF$3</f>
        <v>5041.2097889639008</v>
      </c>
      <c r="AF9" s="4">
        <f>'Adjusted core crown expenses'!AF9/Reference!AG$3</f>
        <v>5224.1350467342309</v>
      </c>
    </row>
    <row r="10" spans="1:32">
      <c r="A10" s="13" t="s">
        <v>8</v>
      </c>
      <c r="B10" s="4">
        <f>'Core crown expenses'!B10/Reference!C$3</f>
        <v>1280.327868852459</v>
      </c>
      <c r="C10" s="4">
        <f>'Core crown expenses'!C10/Reference!D$3</f>
        <v>1336.0655737704919</v>
      </c>
      <c r="D10" s="4">
        <f>'Core crown expenses'!D10/Reference!E$3</f>
        <v>1243.75</v>
      </c>
      <c r="E10" s="4">
        <f>'Core crown expenses'!E10/Reference!F$3</f>
        <v>1263.0769230769231</v>
      </c>
      <c r="F10" s="4">
        <f>'Core crown expenses'!F10/Reference!G$3</f>
        <v>1345.4545454545455</v>
      </c>
      <c r="G10" s="4">
        <f>'Core crown expenses'!G10/Reference!H$3</f>
        <v>1414.9253731343283</v>
      </c>
      <c r="H10" s="4">
        <f>'Core crown expenses'!H10/Reference!I$3</f>
        <v>1535.8208955223879</v>
      </c>
      <c r="I10" s="4">
        <f>'Core crown expenses'!I10/Reference!J$3</f>
        <v>1523.5294117647059</v>
      </c>
      <c r="J10" s="4">
        <f>'Core crown expenses'!J10/Reference!K$3</f>
        <v>1292.8571428571429</v>
      </c>
      <c r="K10" s="4">
        <f>'Core crown expenses'!K10/Reference!L$3</f>
        <v>1373.6111111111111</v>
      </c>
      <c r="L10" s="4">
        <f>'Core crown expenses'!L10/Reference!M$3</f>
        <v>1928.7671232876712</v>
      </c>
      <c r="M10" s="4">
        <f>'Core crown expenses'!M10/Reference!N$3</f>
        <v>1948</v>
      </c>
      <c r="N10" s="4">
        <f>'Core crown expenses'!N10/Reference!O$3</f>
        <v>2123.3766233766232</v>
      </c>
      <c r="O10" s="4">
        <f>'Core crown expenses'!O10/Reference!P$3</f>
        <v>2272.5</v>
      </c>
      <c r="P10" s="4">
        <f>'Core crown expenses'!P10/Reference!Q$3</f>
        <v>2932.9268292682927</v>
      </c>
      <c r="Q10" s="4">
        <f>'Core crown expenses'!Q10/Reference!R$3</f>
        <v>2640</v>
      </c>
      <c r="R10" s="4">
        <f>'Core crown expenses'!R10/Reference!S$3</f>
        <v>3060.9195402298851</v>
      </c>
      <c r="S10" s="4">
        <f>'Core crown expenses'!S10/Reference!T$3</f>
        <v>2664.7727272727275</v>
      </c>
      <c r="T10" s="4">
        <f>'Core crown expenses'!T10/Reference!U$3</f>
        <v>2452.6881720430106</v>
      </c>
      <c r="U10" s="4">
        <f>'Core crown expenses'!U10/Reference!V$3</f>
        <v>2374.4680851063831</v>
      </c>
      <c r="V10" s="4">
        <f>'Core crown expenses'!V10/Reference!W$3</f>
        <v>2373.6842105263158</v>
      </c>
      <c r="W10" s="4">
        <f>'Core crown expenses'!W10/Reference!X$3</f>
        <v>2330.2083333333335</v>
      </c>
      <c r="X10" s="4">
        <f>'Core crown expenses'!X10/Reference!Y$3</f>
        <v>2386.4583333333335</v>
      </c>
      <c r="Y10" s="4">
        <f>'Core crown expenses'!Y10/Reference!Z$3</f>
        <v>2245.3608247422681</v>
      </c>
      <c r="Z10" s="4">
        <f>'Core crown expenses'!Z10/Reference!AA$3</f>
        <v>2197.9797979797981</v>
      </c>
      <c r="AA10" s="4">
        <f>'Core crown expenses'!AA10/Reference!AB$3</f>
        <v>2559</v>
      </c>
      <c r="AB10" s="4">
        <f>'Adjusted core crown expenses'!AB10/Reference!AC$3</f>
        <v>3131.3901721707953</v>
      </c>
      <c r="AC10" s="4">
        <f>'Adjusted core crown expenses'!AC10/Reference!AD$3</f>
        <v>2986.9479094565577</v>
      </c>
      <c r="AD10" s="4">
        <f>'Adjusted core crown expenses'!AD10/Reference!AE$3</f>
        <v>3893.4255556497892</v>
      </c>
      <c r="AE10" s="4">
        <f>'Adjusted core crown expenses'!AE10/Reference!AF$3</f>
        <v>3386.2404306051872</v>
      </c>
      <c r="AF10" s="4">
        <f>'Adjusted core crown expenses'!AF10/Reference!AG$3</f>
        <v>3485.343604277095</v>
      </c>
    </row>
    <row r="11" spans="1:32">
      <c r="A11" s="12" t="s">
        <v>9</v>
      </c>
      <c r="B11" s="4">
        <f>'Core crown expenses'!B11/Reference!C$3</f>
        <v>1219.672131147541</v>
      </c>
      <c r="C11" s="4">
        <f>'Core crown expenses'!C11/Reference!D$3</f>
        <v>1165.5737704918033</v>
      </c>
      <c r="D11" s="4">
        <f>'Core crown expenses'!D11/Reference!E$3</f>
        <v>1051.5625</v>
      </c>
      <c r="E11" s="4">
        <f>'Core crown expenses'!E11/Reference!F$3</f>
        <v>1503.0769230769231</v>
      </c>
      <c r="F11" s="4">
        <f>'Core crown expenses'!F11/Reference!G$3</f>
        <v>1156.060606060606</v>
      </c>
      <c r="G11" s="4">
        <f>'Core crown expenses'!G11/Reference!H$3</f>
        <v>1253.731343283582</v>
      </c>
      <c r="H11" s="4">
        <f>'Core crown expenses'!H11/Reference!I$3</f>
        <v>1280.5970149253731</v>
      </c>
      <c r="I11" s="4">
        <f>'Core crown expenses'!I11/Reference!J$3</f>
        <v>1388.2352941176471</v>
      </c>
      <c r="J11" s="4">
        <f>'Core crown expenses'!J11/Reference!K$3</f>
        <v>1481.4285714285716</v>
      </c>
      <c r="K11" s="4">
        <f>'Core crown expenses'!K11/Reference!L$3</f>
        <v>1406.9444444444446</v>
      </c>
      <c r="L11" s="4">
        <f>'Core crown expenses'!L11/Reference!M$3</f>
        <v>1443.8356164383563</v>
      </c>
      <c r="M11" s="4">
        <f>'Core crown expenses'!M11/Reference!N$3</f>
        <v>1589.3333333333333</v>
      </c>
      <c r="N11" s="4">
        <f>'Core crown expenses'!N11/Reference!O$3</f>
        <v>1875.3246753246754</v>
      </c>
      <c r="O11" s="4">
        <f>'Core crown expenses'!O11/Reference!P$3</f>
        <v>1990</v>
      </c>
      <c r="P11" s="4">
        <f>'Core crown expenses'!P11/Reference!Q$3</f>
        <v>1945.1219512195123</v>
      </c>
      <c r="Q11" s="4">
        <f>'Core crown expenses'!Q11/Reference!R$3</f>
        <v>3398.8235294117649</v>
      </c>
      <c r="R11" s="4">
        <f>'Core crown expenses'!R11/Reference!S$3</f>
        <v>3402.2988505747126</v>
      </c>
      <c r="S11" s="4">
        <f>'Core crown expenses'!S11/Reference!T$3</f>
        <v>3188.6363636363635</v>
      </c>
      <c r="T11" s="4">
        <f>'Core crown expenses'!T11/Reference!U$3</f>
        <v>2733.333333333333</v>
      </c>
      <c r="U11" s="4">
        <f>'Core crown expenses'!U11/Reference!V$3</f>
        <v>2205.3191489361702</v>
      </c>
      <c r="V11" s="4">
        <f>'Core crown expenses'!V11/Reference!W$3</f>
        <v>2082.105263157895</v>
      </c>
      <c r="W11" s="4">
        <f>'Core crown expenses'!W11/Reference!X$3</f>
        <v>2143.75</v>
      </c>
      <c r="X11" s="4">
        <f>'Core crown expenses'!X11/Reference!Y$3</f>
        <v>2320.8333333333335</v>
      </c>
      <c r="Y11" s="4">
        <f>'Core crown expenses'!Y11/Reference!Z$3</f>
        <v>2172.1649484536083</v>
      </c>
      <c r="Z11" s="4">
        <f>'Core crown expenses'!Z11/Reference!AA$3</f>
        <v>2569.6969696969695</v>
      </c>
      <c r="AA11" s="4">
        <f>'Core crown expenses'!AA11/Reference!AB$3</f>
        <v>2732</v>
      </c>
      <c r="AB11" s="4">
        <f>'Adjusted core crown expenses'!AB11/Reference!AC$3</f>
        <v>2948.0256763341667</v>
      </c>
      <c r="AC11" s="4">
        <f>'Adjusted core crown expenses'!AC11/Reference!AD$3</f>
        <v>4167.7827041058272</v>
      </c>
      <c r="AD11" s="4">
        <f>'Adjusted core crown expenses'!AD11/Reference!AE$3</f>
        <v>3557.8200456646246</v>
      </c>
      <c r="AE11" s="4">
        <f>'Adjusted core crown expenses'!AE11/Reference!AF$3</f>
        <v>2985.5823533605817</v>
      </c>
      <c r="AF11" s="4">
        <f>'Adjusted core crown expenses'!AF11/Reference!AG$3</f>
        <v>3184.9810727738868</v>
      </c>
    </row>
    <row r="12" spans="1:32">
      <c r="A12" s="12" t="s">
        <v>10</v>
      </c>
      <c r="B12" s="4">
        <f>'Core crown expenses'!B12/Reference!C$3</f>
        <v>1922.9508196721313</v>
      </c>
      <c r="C12" s="4">
        <f>'Core crown expenses'!C12/Reference!D$3</f>
        <v>1719.672131147541</v>
      </c>
      <c r="D12" s="4">
        <f>'Core crown expenses'!D12/Reference!E$3</f>
        <v>1582.8125</v>
      </c>
      <c r="E12" s="4">
        <f>'Core crown expenses'!E12/Reference!F$3</f>
        <v>1492.3076923076922</v>
      </c>
      <c r="F12" s="4">
        <f>'Core crown expenses'!F12/Reference!G$3</f>
        <v>1433.3333333333333</v>
      </c>
      <c r="G12" s="4">
        <f>'Core crown expenses'!G12/Reference!H$3</f>
        <v>1589.5522388059701</v>
      </c>
      <c r="H12" s="4">
        <f>'Core crown expenses'!H12/Reference!I$3</f>
        <v>1537.3134328358208</v>
      </c>
      <c r="I12" s="4">
        <f>'Core crown expenses'!I12/Reference!J$3</f>
        <v>1833.8235294117646</v>
      </c>
      <c r="J12" s="4">
        <f>'Core crown expenses'!J12/Reference!K$3</f>
        <v>1774.2857142857144</v>
      </c>
      <c r="K12" s="4">
        <f>'Core crown expenses'!K12/Reference!L$3</f>
        <v>1613.8888888888889</v>
      </c>
      <c r="L12" s="4">
        <f>'Core crown expenses'!L12/Reference!M$3</f>
        <v>1642.4657534246576</v>
      </c>
      <c r="M12" s="4">
        <f>'Core crown expenses'!M12/Reference!N$3</f>
        <v>1748</v>
      </c>
      <c r="N12" s="4">
        <f>'Core crown expenses'!N12/Reference!O$3</f>
        <v>1655.8441558441557</v>
      </c>
      <c r="O12" s="4">
        <f>'Core crown expenses'!O12/Reference!P$3</f>
        <v>1728.75</v>
      </c>
      <c r="P12" s="4">
        <f>'Core crown expenses'!P12/Reference!Q$3</f>
        <v>1850</v>
      </c>
      <c r="Q12" s="4">
        <f>'Core crown expenses'!Q12/Reference!R$3</f>
        <v>1837.6470588235295</v>
      </c>
      <c r="R12" s="4">
        <f>'Core crown expenses'!R12/Reference!S$3</f>
        <v>2019.5402298850574</v>
      </c>
      <c r="S12" s="4">
        <f>'Core crown expenses'!S12/Reference!T$3</f>
        <v>2061.3636363636365</v>
      </c>
      <c r="T12" s="4">
        <f>'Core crown expenses'!T12/Reference!U$3</f>
        <v>1945.1612903225805</v>
      </c>
      <c r="U12" s="4">
        <f>'Core crown expenses'!U12/Reference!V$3</f>
        <v>1846.808510638298</v>
      </c>
      <c r="V12" s="4">
        <f>'Core crown expenses'!V12/Reference!W$3</f>
        <v>1898.9473684210527</v>
      </c>
      <c r="W12" s="4">
        <f>'Core crown expenses'!W12/Reference!X$3</f>
        <v>1886.4583333333335</v>
      </c>
      <c r="X12" s="4">
        <f>'Core crown expenses'!X12/Reference!Y$3</f>
        <v>2042.7083333333335</v>
      </c>
      <c r="Y12" s="4">
        <f>'Core crown expenses'!Y12/Reference!Z$3</f>
        <v>2088.6597938144332</v>
      </c>
      <c r="Z12" s="4">
        <f>'Core crown expenses'!Z12/Reference!AA$3</f>
        <v>2167.6767676767677</v>
      </c>
      <c r="AA12" s="4">
        <f>'Core crown expenses'!AA12/Reference!AB$3</f>
        <v>2251</v>
      </c>
      <c r="AB12" s="4">
        <f>'Adjusted core crown expenses'!AB12/Reference!AC$3</f>
        <v>2364.6088165395217</v>
      </c>
      <c r="AC12" s="4">
        <f>'Adjusted core crown expenses'!AC12/Reference!AD$3</f>
        <v>2448.1443532006351</v>
      </c>
      <c r="AD12" s="4">
        <f>'Adjusted core crown expenses'!AD12/Reference!AE$3</f>
        <v>2502.9248664433912</v>
      </c>
      <c r="AE12" s="4">
        <f>'Adjusted core crown expenses'!AE12/Reference!AF$3</f>
        <v>2470.8050622867604</v>
      </c>
      <c r="AF12" s="4">
        <f>'Adjusted core crown expenses'!AF12/Reference!AG$3</f>
        <v>2427.4804017736533</v>
      </c>
    </row>
    <row r="13" spans="1:32">
      <c r="A13" s="12" t="s">
        <v>11</v>
      </c>
      <c r="B13" s="4">
        <f>'Core crown expenses'!B13/Reference!C$3</f>
        <v>508.19672131147541</v>
      </c>
      <c r="C13" s="4">
        <f>'Core crown expenses'!C13/Reference!D$3</f>
        <v>395.08196721311475</v>
      </c>
      <c r="D13" s="4">
        <f>'Core crown expenses'!D13/Reference!E$3</f>
        <v>364.0625</v>
      </c>
      <c r="E13" s="4">
        <f>'Core crown expenses'!E13/Reference!F$3</f>
        <v>380</v>
      </c>
      <c r="F13" s="4">
        <f>'Core crown expenses'!F13/Reference!G$3</f>
        <v>419.69696969696969</v>
      </c>
      <c r="G13" s="4">
        <f>'Core crown expenses'!G13/Reference!H$3</f>
        <v>443.28358208955223</v>
      </c>
      <c r="H13" s="4">
        <f>'Core crown expenses'!H13/Reference!I$3</f>
        <v>471.64179104477608</v>
      </c>
      <c r="I13" s="4">
        <f>'Core crown expenses'!I13/Reference!J$3</f>
        <v>670.58823529411757</v>
      </c>
      <c r="J13" s="4">
        <f>'Core crown expenses'!J13/Reference!K$3</f>
        <v>571.42857142857144</v>
      </c>
      <c r="K13" s="4">
        <f>'Core crown expenses'!K13/Reference!L$3</f>
        <v>602.77777777777783</v>
      </c>
      <c r="L13" s="4">
        <f>'Core crown expenses'!L13/Reference!M$3</f>
        <v>705.47945205479459</v>
      </c>
      <c r="M13" s="4">
        <f>'Core crown expenses'!M13/Reference!N$3</f>
        <v>845.33333333333337</v>
      </c>
      <c r="N13" s="4">
        <f>'Core crown expenses'!N13/Reference!O$3</f>
        <v>1287.012987012987</v>
      </c>
      <c r="O13" s="4">
        <f>'Core crown expenses'!O13/Reference!P$3</f>
        <v>1113.75</v>
      </c>
      <c r="P13" s="4">
        <f>'Core crown expenses'!P13/Reference!Q$3</f>
        <v>1029.2682926829268</v>
      </c>
      <c r="Q13" s="4">
        <f>'Core crown expenses'!Q13/Reference!R$3</f>
        <v>660</v>
      </c>
      <c r="R13" s="4">
        <f>'Core crown expenses'!R13/Reference!S$3</f>
        <v>673.56321839080465</v>
      </c>
      <c r="S13" s="4">
        <f>'Core crown expenses'!S13/Reference!T$3</f>
        <v>715.90909090909088</v>
      </c>
      <c r="T13" s="4">
        <f>'Core crown expenses'!T13/Reference!U$3</f>
        <v>796.77419354838707</v>
      </c>
      <c r="U13" s="4">
        <f>'Core crown expenses'!U13/Reference!V$3</f>
        <v>918.08510638297878</v>
      </c>
      <c r="V13" s="4">
        <f>'Core crown expenses'!V13/Reference!W$3</f>
        <v>846.31578947368428</v>
      </c>
      <c r="W13" s="4">
        <f>'Core crown expenses'!W13/Reference!X$3</f>
        <v>877.08333333333337</v>
      </c>
      <c r="X13" s="4">
        <f>'Core crown expenses'!X13/Reference!Y$3</f>
        <v>810.41666666666674</v>
      </c>
      <c r="Y13" s="4">
        <f>'Core crown expenses'!Y13/Reference!Z$3</f>
        <v>811.34020618556701</v>
      </c>
      <c r="Z13" s="4">
        <f>'Core crown expenses'!Z13/Reference!AA$3</f>
        <v>858.58585858585855</v>
      </c>
      <c r="AA13" s="4">
        <f>'Core crown expenses'!AA13/Reference!AB$3</f>
        <v>850</v>
      </c>
      <c r="AB13" s="4">
        <f>'Adjusted core crown expenses'!AB13/Reference!AC$3</f>
        <v>888.92612626089544</v>
      </c>
      <c r="AC13" s="4">
        <f>'Adjusted core crown expenses'!AC13/Reference!AD$3</f>
        <v>958.67778910377695</v>
      </c>
      <c r="AD13" s="4">
        <f>'Adjusted core crown expenses'!AD13/Reference!AE$3</f>
        <v>931.44999867406739</v>
      </c>
      <c r="AE13" s="4">
        <f>'Adjusted core crown expenses'!AE13/Reference!AF$3</f>
        <v>941.69649217591257</v>
      </c>
      <c r="AF13" s="4">
        <f>'Adjusted core crown expenses'!AF13/Reference!AG$3</f>
        <v>938.79289068877654</v>
      </c>
    </row>
    <row r="14" spans="1:32">
      <c r="A14" s="12" t="s">
        <v>12</v>
      </c>
      <c r="B14" s="4">
        <f>'Core crown expenses'!B14/Reference!C$3</f>
        <v>609.8360655737705</v>
      </c>
      <c r="C14" s="4">
        <f>'Core crown expenses'!C14/Reference!D$3</f>
        <v>490.1639344262295</v>
      </c>
      <c r="D14" s="4">
        <f>'Core crown expenses'!D14/Reference!E$3</f>
        <v>482.8125</v>
      </c>
      <c r="E14" s="4">
        <f>'Core crown expenses'!E14/Reference!F$3</f>
        <v>467.69230769230768</v>
      </c>
      <c r="F14" s="4">
        <f>'Core crown expenses'!F14/Reference!G$3</f>
        <v>531.81818181818176</v>
      </c>
      <c r="G14" s="4">
        <f>'Core crown expenses'!G14/Reference!H$3</f>
        <v>631.3432835820895</v>
      </c>
      <c r="H14" s="4">
        <f>'Core crown expenses'!H14/Reference!I$3</f>
        <v>498.50746268656712</v>
      </c>
      <c r="I14" s="4">
        <f>'Core crown expenses'!I14/Reference!J$3</f>
        <v>389.70588235294116</v>
      </c>
      <c r="J14" s="4">
        <f>'Core crown expenses'!J14/Reference!K$3</f>
        <v>398.57142857142861</v>
      </c>
      <c r="K14" s="4">
        <f>'Core crown expenses'!K14/Reference!L$3</f>
        <v>422.22222222222223</v>
      </c>
      <c r="L14" s="4">
        <f>'Core crown expenses'!L14/Reference!M$3</f>
        <v>486.30136986301369</v>
      </c>
      <c r="M14" s="4">
        <f>'Core crown expenses'!M14/Reference!N$3</f>
        <v>490.66666666666669</v>
      </c>
      <c r="N14" s="4">
        <f>'Core crown expenses'!N14/Reference!O$3</f>
        <v>511.68831168831167</v>
      </c>
      <c r="O14" s="4">
        <f>'Core crown expenses'!O14/Reference!P$3</f>
        <v>583.75</v>
      </c>
      <c r="P14" s="4">
        <f>'Core crown expenses'!P14/Reference!Q$3</f>
        <v>534.14634146341461</v>
      </c>
      <c r="Q14" s="4">
        <f>'Core crown expenses'!Q14/Reference!R$3</f>
        <v>636.47058823529414</v>
      </c>
      <c r="R14" s="4">
        <f>'Core crown expenses'!R14/Reference!S$3</f>
        <v>613.79310344827582</v>
      </c>
      <c r="S14" s="4">
        <f>'Core crown expenses'!S14/Reference!T$3</f>
        <v>576.13636363636363</v>
      </c>
      <c r="T14" s="4">
        <f>'Core crown expenses'!T14/Reference!U$3</f>
        <v>759.13978494623655</v>
      </c>
      <c r="U14" s="4">
        <f>'Core crown expenses'!U14/Reference!V$3</f>
        <v>689.36170212765967</v>
      </c>
      <c r="V14" s="4">
        <f>'Core crown expenses'!V14/Reference!W$3</f>
        <v>693.68421052631584</v>
      </c>
      <c r="W14" s="4">
        <f>'Core crown expenses'!W14/Reference!X$3</f>
        <v>704.16666666666674</v>
      </c>
      <c r="X14" s="4">
        <f>'Core crown expenses'!X14/Reference!Y$3</f>
        <v>694.79166666666674</v>
      </c>
      <c r="Y14" s="4">
        <f>'Core crown expenses'!Y14/Reference!Z$3</f>
        <v>772.1649484536083</v>
      </c>
      <c r="Z14" s="4">
        <f>'Core crown expenses'!Z14/Reference!AA$3</f>
        <v>650.50505050505046</v>
      </c>
      <c r="AA14" s="4">
        <f>'Core crown expenses'!AA14/Reference!AB$3</f>
        <v>807</v>
      </c>
      <c r="AB14" s="4">
        <f>'Adjusted core crown expenses'!AB14/Reference!AC$3</f>
        <v>1063.4502285658261</v>
      </c>
      <c r="AC14" s="4">
        <f>'Adjusted core crown expenses'!AC14/Reference!AD$3</f>
        <v>997.90295805200651</v>
      </c>
      <c r="AD14" s="4">
        <f>'Adjusted core crown expenses'!AD14/Reference!AE$3</f>
        <v>850.29512878325147</v>
      </c>
      <c r="AE14" s="4">
        <f>'Adjusted core crown expenses'!AE14/Reference!AF$3</f>
        <v>689.53043967695044</v>
      </c>
      <c r="AF14" s="4">
        <f>'Adjusted core crown expenses'!AF14/Reference!AG$3</f>
        <v>732.66636903919357</v>
      </c>
    </row>
    <row r="15" spans="1:32">
      <c r="A15" s="12" t="s">
        <v>13</v>
      </c>
      <c r="B15" s="4">
        <f>'Core crown expenses'!B15/Reference!C$3</f>
        <v>426.22950819672133</v>
      </c>
      <c r="C15" s="4">
        <f>'Core crown expenses'!C15/Reference!D$3</f>
        <v>63.934426229508198</v>
      </c>
      <c r="D15" s="4">
        <f>'Core crown expenses'!D15/Reference!E$3</f>
        <v>71.875</v>
      </c>
      <c r="E15" s="4">
        <f>'Core crown expenses'!E15/Reference!F$3</f>
        <v>61.538461538461533</v>
      </c>
      <c r="F15" s="4">
        <f>'Core crown expenses'!F15/Reference!G$3</f>
        <v>71.212121212121204</v>
      </c>
      <c r="G15" s="4">
        <f>'Core crown expenses'!G15/Reference!H$3</f>
        <v>43.283582089552233</v>
      </c>
      <c r="H15" s="4">
        <f>'Core crown expenses'!H15/Reference!I$3</f>
        <v>61.194029850746269</v>
      </c>
      <c r="I15" s="4">
        <f>'Core crown expenses'!I15/Reference!J$3</f>
        <v>99.999999999999986</v>
      </c>
      <c r="J15" s="4">
        <f>'Core crown expenses'!J15/Reference!K$3</f>
        <v>71.428571428571431</v>
      </c>
      <c r="K15" s="4">
        <f>'Core crown expenses'!K15/Reference!L$3</f>
        <v>129.16666666666669</v>
      </c>
      <c r="L15" s="4">
        <f>'Core crown expenses'!L15/Reference!M$3</f>
        <v>139.72602739726028</v>
      </c>
      <c r="M15" s="4">
        <f>'Core crown expenses'!M15/Reference!N$3</f>
        <v>185.33333333333334</v>
      </c>
      <c r="N15" s="4">
        <f>'Core crown expenses'!N15/Reference!O$3</f>
        <v>211.68831168831167</v>
      </c>
      <c r="O15" s="4">
        <f>'Core crown expenses'!O15/Reference!P$3</f>
        <v>252.5</v>
      </c>
      <c r="P15" s="4">
        <f>'Core crown expenses'!P15/Reference!Q$3</f>
        <v>310.97560975609758</v>
      </c>
      <c r="Q15" s="4">
        <f>'Core crown expenses'!Q15/Reference!R$3</f>
        <v>305.88235294117646</v>
      </c>
      <c r="R15" s="4">
        <f>'Core crown expenses'!R15/Reference!S$3</f>
        <v>341.37931034482762</v>
      </c>
      <c r="S15" s="4">
        <f>'Core crown expenses'!S15/Reference!T$3</f>
        <v>385.22727272727275</v>
      </c>
      <c r="T15" s="4">
        <f>'Core crown expenses'!T15/Reference!U$3</f>
        <v>1013.9784946236558</v>
      </c>
      <c r="U15" s="4">
        <f>'Core crown expenses'!U15/Reference!V$3</f>
        <v>48.936170212765958</v>
      </c>
      <c r="V15" s="4">
        <f>'Core crown expenses'!V15/Reference!W$3</f>
        <v>297.89473684210526</v>
      </c>
      <c r="W15" s="4">
        <f>'Core crown expenses'!W15/Reference!X$3</f>
        <v>361.45833333333337</v>
      </c>
      <c r="X15" s="4">
        <f>'Core crown expenses'!X15/Reference!Y$3</f>
        <v>333.33333333333337</v>
      </c>
      <c r="Y15" s="4">
        <f>'Core crown expenses'!Y15/Reference!Z$3</f>
        <v>575.25773195876286</v>
      </c>
      <c r="Z15" s="4">
        <f>'Core crown expenses'!Z15/Reference!AA$3</f>
        <v>544.44444444444446</v>
      </c>
      <c r="AA15" s="4">
        <f>'Core crown expenses'!AA15/Reference!AB$3</f>
        <v>552</v>
      </c>
      <c r="AB15" s="4">
        <f>'Adjusted core crown expenses'!AB15/Reference!AC$3</f>
        <v>690.50840477168208</v>
      </c>
      <c r="AC15" s="4">
        <f>'Adjusted core crown expenses'!AC15/Reference!AD$3</f>
        <v>863.19483543092929</v>
      </c>
      <c r="AD15" s="4">
        <f>'Adjusted core crown expenses'!AD15/Reference!AE$3</f>
        <v>1372.7812853001062</v>
      </c>
      <c r="AE15" s="4">
        <f>'Adjusted core crown expenses'!AE15/Reference!AF$3</f>
        <v>1445.435962502864</v>
      </c>
      <c r="AF15" s="4">
        <f>'Adjusted core crown expenses'!AF15/Reference!AG$3</f>
        <v>1331.821134443541</v>
      </c>
    </row>
    <row r="16" spans="1:32">
      <c r="A16" s="12" t="s">
        <v>46</v>
      </c>
      <c r="B16" s="4">
        <f>'Core crown expenses'!B16/Reference!C$3</f>
        <v>0</v>
      </c>
      <c r="C16" s="4">
        <f>'Core crown expenses'!C16/Reference!D$3</f>
        <v>0</v>
      </c>
      <c r="D16" s="4">
        <f>'Core crown expenses'!D16/Reference!E$3</f>
        <v>0</v>
      </c>
      <c r="E16" s="4">
        <f>'Core crown expenses'!E16/Reference!F$3</f>
        <v>0</v>
      </c>
      <c r="F16" s="4">
        <f>'Core crown expenses'!F16/Reference!G$3</f>
        <v>0</v>
      </c>
      <c r="G16" s="4">
        <f>'Core crown expenses'!G16/Reference!H$3</f>
        <v>0</v>
      </c>
      <c r="H16" s="4">
        <f>'Core crown expenses'!H16/Reference!I$3</f>
        <v>0</v>
      </c>
      <c r="I16" s="4">
        <f>'Core crown expenses'!I16/Reference!J$3</f>
        <v>0</v>
      </c>
      <c r="J16" s="4">
        <f>'Core crown expenses'!J16/Reference!K$3</f>
        <v>0</v>
      </c>
      <c r="K16" s="4">
        <f>'Core crown expenses'!K16/Reference!L$3</f>
        <v>0</v>
      </c>
      <c r="L16" s="4">
        <f>'Core crown expenses'!L16/Reference!M$3</f>
        <v>0</v>
      </c>
      <c r="M16" s="4">
        <f>'Core crown expenses'!M16/Reference!N$3</f>
        <v>0</v>
      </c>
      <c r="N16" s="4">
        <f>'Core crown expenses'!N16/Reference!O$3</f>
        <v>0</v>
      </c>
      <c r="O16" s="4">
        <f>'Core crown expenses'!O16/Reference!P$3</f>
        <v>0</v>
      </c>
      <c r="P16" s="4">
        <f>'Core crown expenses'!P16/Reference!Q$3</f>
        <v>0</v>
      </c>
      <c r="Q16" s="4">
        <f>'Core crown expenses'!Q16/Reference!R$3</f>
        <v>642.35294117647061</v>
      </c>
      <c r="R16" s="4">
        <f>'Core crown expenses'!R16/Reference!S$3</f>
        <v>478.16091954022988</v>
      </c>
      <c r="S16" s="4">
        <f>'Core crown expenses'!S16/Reference!T$3</f>
        <v>739.77272727272725</v>
      </c>
      <c r="T16" s="4">
        <f>'Core crown expenses'!T16/Reference!U$3</f>
        <v>1317.2043010752689</v>
      </c>
      <c r="U16" s="4">
        <f>'Core crown expenses'!U16/Reference!V$3</f>
        <v>818.08510638297878</v>
      </c>
      <c r="V16" s="4">
        <f>'Core crown expenses'!V16/Reference!W$3</f>
        <v>557.89473684210532</v>
      </c>
      <c r="W16" s="4">
        <f>'Core crown expenses'!W16/Reference!X$3</f>
        <v>555.20833333333337</v>
      </c>
      <c r="X16" s="4">
        <f>'Core crown expenses'!X16/Reference!Y$3</f>
        <v>753.125</v>
      </c>
      <c r="Y16" s="4">
        <f>'Core crown expenses'!Y16/Reference!Z$3</f>
        <v>605.15463917525778</v>
      </c>
      <c r="Z16" s="4">
        <f>'Core crown expenses'!Z16/Reference!AA$3</f>
        <v>879.79797979797979</v>
      </c>
      <c r="AA16" s="4">
        <f>'Core crown expenses'!AA16/Reference!AB$3</f>
        <v>1238</v>
      </c>
      <c r="AB16" s="4">
        <f>'Adjusted core crown expenses'!AB16/Reference!AC$3</f>
        <v>1105.0491914622032</v>
      </c>
      <c r="AC16" s="4">
        <f>'Adjusted core crown expenses'!AC16/Reference!AD$3</f>
        <v>1235.4915520698783</v>
      </c>
      <c r="AD16" s="4">
        <f>'Adjusted core crown expenses'!AD16/Reference!AE$3</f>
        <v>1186.0187681277916</v>
      </c>
      <c r="AE16" s="4">
        <f>'Adjusted core crown expenses'!AE16/Reference!AF$3</f>
        <v>1368.6156932780038</v>
      </c>
      <c r="AF16" s="4">
        <f>'Adjusted core crown expenses'!AF16/Reference!AG$3</f>
        <v>1314.3300160667411</v>
      </c>
    </row>
    <row r="17" spans="1:32">
      <c r="A17" s="12" t="s">
        <v>15</v>
      </c>
      <c r="B17" s="4">
        <f>'Core crown expenses'!B17/Reference!C$3</f>
        <v>0</v>
      </c>
      <c r="C17" s="4">
        <f>'Core crown expenses'!C17/Reference!D$3</f>
        <v>0</v>
      </c>
      <c r="D17" s="4">
        <f>'Core crown expenses'!D17/Reference!E$3</f>
        <v>0</v>
      </c>
      <c r="E17" s="4">
        <f>'Core crown expenses'!E17/Reference!F$3</f>
        <v>0</v>
      </c>
      <c r="F17" s="4">
        <f>'Core crown expenses'!F17/Reference!G$3</f>
        <v>0</v>
      </c>
      <c r="G17" s="4">
        <f>'Core crown expenses'!G17/Reference!H$3</f>
        <v>737.31343283582089</v>
      </c>
      <c r="H17" s="4">
        <f>'Core crown expenses'!H17/Reference!I$3</f>
        <v>1689.5522388059701</v>
      </c>
      <c r="I17" s="4">
        <f>'Core crown expenses'!I17/Reference!J$3</f>
        <v>702.94117647058818</v>
      </c>
      <c r="J17" s="4">
        <f>'Core crown expenses'!J17/Reference!K$3</f>
        <v>1588.5714285714287</v>
      </c>
      <c r="K17" s="4">
        <f>'Core crown expenses'!K17/Reference!L$3</f>
        <v>1956.9444444444446</v>
      </c>
      <c r="L17" s="4">
        <f>'Core crown expenses'!L17/Reference!M$3</f>
        <v>741.09589041095887</v>
      </c>
      <c r="M17" s="4">
        <f>'Core crown expenses'!M17/Reference!N$3</f>
        <v>788</v>
      </c>
      <c r="N17" s="4">
        <f>'Core crown expenses'!N17/Reference!O$3</f>
        <v>932.46753246753246</v>
      </c>
      <c r="O17" s="4">
        <f>'Core crown expenses'!O17/Reference!P$3</f>
        <v>951.25</v>
      </c>
      <c r="P17" s="4">
        <f>'Core crown expenses'!P17/Reference!Q$3</f>
        <v>786.58536585365857</v>
      </c>
      <c r="Q17" s="4">
        <f>'Core crown expenses'!Q17/Reference!R$3</f>
        <v>811.76470588235293</v>
      </c>
      <c r="R17" s="4">
        <f>'Core crown expenses'!R17/Reference!S$3</f>
        <v>752.87356321839081</v>
      </c>
      <c r="S17" s="4">
        <f>'Core crown expenses'!S17/Reference!T$3</f>
        <v>372.72727272727275</v>
      </c>
      <c r="T17" s="4">
        <f>'Core crown expenses'!T17/Reference!U$3</f>
        <v>327.95698924731181</v>
      </c>
      <c r="U17" s="4">
        <f>'Core crown expenses'!U17/Reference!V$3</f>
        <v>204.2553191489362</v>
      </c>
      <c r="V17" s="4">
        <f>'Core crown expenses'!V17/Reference!W$3</f>
        <v>292.63157894736844</v>
      </c>
      <c r="W17" s="4">
        <f>'Core crown expenses'!W17/Reference!X$3</f>
        <v>293.75</v>
      </c>
      <c r="X17" s="4">
        <f>'Core crown expenses'!X17/Reference!Y$3</f>
        <v>372.91666666666669</v>
      </c>
      <c r="Y17" s="4">
        <f>'Core crown expenses'!Y17/Reference!Z$3</f>
        <v>279.38144329896909</v>
      </c>
      <c r="Z17" s="4">
        <f>'Core crown expenses'!Z17/Reference!AA$3</f>
        <v>219.1919191919192</v>
      </c>
      <c r="AA17" s="4">
        <f>'Core crown expenses'!AA17/Reference!AB$3</f>
        <v>150</v>
      </c>
      <c r="AB17" s="4">
        <f>'Adjusted core crown expenses'!AB17/Reference!AC$3</f>
        <v>156.18028572665807</v>
      </c>
      <c r="AC17" s="4">
        <f>'Adjusted core crown expenses'!AC17/Reference!AD$3</f>
        <v>158.17378184188917</v>
      </c>
      <c r="AD17" s="4">
        <f>'Adjusted core crown expenses'!AD17/Reference!AE$3</f>
        <v>137.97509175032476</v>
      </c>
      <c r="AE17" s="4">
        <f>'Adjusted core crown expenses'!AE17/Reference!AF$3</f>
        <v>138.89875100926966</v>
      </c>
      <c r="AF17" s="4">
        <f>'Adjusted core crown expenses'!AF17/Reference!AG$3</f>
        <v>151.58364135576366</v>
      </c>
    </row>
    <row r="18" spans="1:32">
      <c r="A18" s="12" t="s">
        <v>16</v>
      </c>
      <c r="B18" s="4">
        <f>'Core crown expenses'!B18/Reference!C$3</f>
        <v>386.88524590163934</v>
      </c>
      <c r="C18" s="4">
        <f>'Core crown expenses'!C18/Reference!D$3</f>
        <v>22.950819672131146</v>
      </c>
      <c r="D18" s="4">
        <f>'Core crown expenses'!D18/Reference!E$3</f>
        <v>282.8125</v>
      </c>
      <c r="E18" s="4">
        <f>'Core crown expenses'!E18/Reference!F$3</f>
        <v>73.84615384615384</v>
      </c>
      <c r="F18" s="4">
        <f>'Core crown expenses'!F18/Reference!G$3</f>
        <v>103.03030303030303</v>
      </c>
      <c r="G18" s="4">
        <f>'Core crown expenses'!G18/Reference!H$3</f>
        <v>249.25373134328356</v>
      </c>
      <c r="H18" s="4">
        <f>'Core crown expenses'!H18/Reference!I$3</f>
        <v>50.746268656716417</v>
      </c>
      <c r="I18" s="4">
        <f>'Core crown expenses'!I18/Reference!J$3</f>
        <v>66.17647058823529</v>
      </c>
      <c r="J18" s="4">
        <f>'Core crown expenses'!J18/Reference!K$3</f>
        <v>107.14285714285715</v>
      </c>
      <c r="K18" s="4">
        <f>'Core crown expenses'!K18/Reference!L$3</f>
        <v>152.77777777777777</v>
      </c>
      <c r="L18" s="4">
        <f>'Core crown expenses'!L18/Reference!M$3</f>
        <v>102.73972602739727</v>
      </c>
      <c r="M18" s="4">
        <f>'Core crown expenses'!M18/Reference!N$3</f>
        <v>69.333333333333329</v>
      </c>
      <c r="N18" s="4">
        <f>'Core crown expenses'!N18/Reference!O$3</f>
        <v>41.558441558441558</v>
      </c>
      <c r="O18" s="4">
        <f>'Core crown expenses'!O18/Reference!P$3</f>
        <v>61.25</v>
      </c>
      <c r="P18" s="4">
        <f>'Core crown expenses'!P18/Reference!Q$3</f>
        <v>82.926829268292693</v>
      </c>
      <c r="Q18" s="4">
        <f>'Core crown expenses'!Q18/Reference!R$3</f>
        <v>298.8235294117647</v>
      </c>
      <c r="R18" s="4">
        <f>'Core crown expenses'!R18/Reference!S$3</f>
        <v>135.63218390804599</v>
      </c>
      <c r="S18" s="4">
        <f>'Core crown expenses'!S18/Reference!T$3</f>
        <v>90.909090909090907</v>
      </c>
      <c r="T18" s="4">
        <f>'Core crown expenses'!T18/Reference!U$3</f>
        <v>515.05376344086017</v>
      </c>
      <c r="U18" s="4">
        <f>'Core crown expenses'!U18/Reference!V$3</f>
        <v>452.12765957446811</v>
      </c>
      <c r="V18" s="4">
        <f>'Core crown expenses'!V18/Reference!W$3</f>
        <v>634.73684210526324</v>
      </c>
      <c r="W18" s="4">
        <f>'Core crown expenses'!W18/Reference!X$3</f>
        <v>603.125</v>
      </c>
      <c r="X18" s="4">
        <f>'Core crown expenses'!X18/Reference!Y$3</f>
        <v>151.04166666666669</v>
      </c>
      <c r="Y18" s="4">
        <f>'Core crown expenses'!Y18/Reference!Z$3</f>
        <v>475.25773195876292</v>
      </c>
      <c r="Z18" s="4">
        <f>'Core crown expenses'!Z18/Reference!AA$3</f>
        <v>182.82828282828282</v>
      </c>
      <c r="AA18" s="4">
        <f>'Core crown expenses'!AA18/Reference!AB$3</f>
        <v>299</v>
      </c>
      <c r="AB18" s="4">
        <f>'Adjusted core crown expenses'!AB18/Reference!AC$3</f>
        <v>111.97831806816993</v>
      </c>
      <c r="AC18" s="4">
        <f>'Adjusted core crown expenses'!AC18/Reference!AD$3</f>
        <v>328.88572931758665</v>
      </c>
      <c r="AD18" s="4">
        <f>'Adjusted core crown expenses'!AD18/Reference!AE$3</f>
        <v>389.35436850091645</v>
      </c>
      <c r="AE18" s="4">
        <f>'Adjusted core crown expenses'!AE18/Reference!AF$3</f>
        <v>381.50856943879398</v>
      </c>
      <c r="AF18" s="4">
        <f>'Adjusted core crown expenses'!AF18/Reference!AG$3</f>
        <v>373.96682777589598</v>
      </c>
    </row>
    <row r="19" spans="1:32">
      <c r="A19" s="12" t="s">
        <v>17</v>
      </c>
      <c r="B19" s="4">
        <f>'Core crown expenses'!B19/Reference!C$3</f>
        <v>6493.4426229508199</v>
      </c>
      <c r="C19" s="4">
        <f>'Core crown expenses'!C19/Reference!D$3</f>
        <v>6209.8360655737706</v>
      </c>
      <c r="D19" s="4">
        <f>'Core crown expenses'!D19/Reference!E$3</f>
        <v>5870.3125</v>
      </c>
      <c r="E19" s="4">
        <f>'Core crown expenses'!E19/Reference!F$3</f>
        <v>5696.9230769230771</v>
      </c>
      <c r="F19" s="4">
        <f>'Core crown expenses'!F19/Reference!G$3</f>
        <v>4654.545454545454</v>
      </c>
      <c r="G19" s="4">
        <f>'Core crown expenses'!G19/Reference!H$3</f>
        <v>4185.0746268656712</v>
      </c>
      <c r="H19" s="4">
        <f>'Core crown expenses'!H19/Reference!I$3</f>
        <v>3755.2238805970146</v>
      </c>
      <c r="I19" s="4">
        <f>'Core crown expenses'!I19/Reference!J$3</f>
        <v>3489.705882352941</v>
      </c>
      <c r="J19" s="4">
        <f>'Core crown expenses'!J19/Reference!K$3</f>
        <v>3291.4285714285716</v>
      </c>
      <c r="K19" s="4">
        <f>'Core crown expenses'!K19/Reference!L$3</f>
        <v>2941.666666666667</v>
      </c>
      <c r="L19" s="4">
        <f>'Core crown expenses'!L19/Reference!M$3</f>
        <v>3232.8767123287671</v>
      </c>
      <c r="M19" s="4">
        <f>'Core crown expenses'!M19/Reference!N$3</f>
        <v>3002.6666666666665</v>
      </c>
      <c r="N19" s="4">
        <f>'Core crown expenses'!N19/Reference!O$3</f>
        <v>2953.2467532467531</v>
      </c>
      <c r="O19" s="4">
        <f>'Core crown expenses'!O19/Reference!P$3</f>
        <v>2945</v>
      </c>
      <c r="P19" s="4">
        <f>'Core crown expenses'!P19/Reference!Q$3</f>
        <v>2840.2439024390246</v>
      </c>
      <c r="Q19" s="4">
        <f>'Core crown expenses'!Q19/Reference!R$3</f>
        <v>2894.1176470588234</v>
      </c>
      <c r="R19" s="4">
        <f>'Core crown expenses'!R19/Reference!S$3</f>
        <v>2791.9540229885056</v>
      </c>
      <c r="S19" s="4">
        <f>'Core crown expenses'!S19/Reference!T$3</f>
        <v>2626.1363636363635</v>
      </c>
      <c r="T19" s="4">
        <f>'Core crown expenses'!T19/Reference!U$3</f>
        <v>3296.7741935483868</v>
      </c>
      <c r="U19" s="4">
        <f>'Core crown expenses'!U19/Reference!V$3</f>
        <v>3735.1063829787236</v>
      </c>
      <c r="V19" s="4">
        <f>'Core crown expenses'!V19/Reference!W$3</f>
        <v>3809.4736842105267</v>
      </c>
      <c r="W19" s="4">
        <f>'Core crown expenses'!W19/Reference!X$3</f>
        <v>3770.8333333333335</v>
      </c>
      <c r="X19" s="4">
        <f>'Core crown expenses'!X19/Reference!Y$3</f>
        <v>3940.625</v>
      </c>
      <c r="Y19" s="4">
        <f>'Core crown expenses'!Y19/Reference!Z$3</f>
        <v>3701.0309278350514</v>
      </c>
      <c r="Z19" s="4">
        <f>'Core crown expenses'!Z19/Reference!AA$3</f>
        <v>3569.6969696969695</v>
      </c>
      <c r="AA19" s="4">
        <f>'Core crown expenses'!AA19/Reference!AB$3</f>
        <v>3497</v>
      </c>
      <c r="AB19" s="4">
        <f>'Adjusted core crown expenses'!AB19/Reference!AC$3</f>
        <v>2587.2885069435051</v>
      </c>
      <c r="AC19" s="4">
        <f>'Adjusted core crown expenses'!AC19/Reference!AD$3</f>
        <v>1715.7997432726881</v>
      </c>
      <c r="AD19" s="4">
        <f>'Adjusted core crown expenses'!AD19/Reference!AE$3</f>
        <v>2527.023255755948</v>
      </c>
      <c r="AE19" s="4">
        <f>'Adjusted core crown expenses'!AE19/Reference!AF$3</f>
        <v>2352.944842097028</v>
      </c>
      <c r="AF19" s="4">
        <f>'Adjusted core crown expenses'!AF19/Reference!AG$3</f>
        <v>2416.2613969403765</v>
      </c>
    </row>
    <row r="20" spans="1:32">
      <c r="A20" s="17" t="s">
        <v>18</v>
      </c>
      <c r="B20" s="4">
        <f>'Core crown expenses'!B20/Reference!C$3</f>
        <v>0</v>
      </c>
      <c r="C20" s="4">
        <f>'Core crown expenses'!C20/Reference!D$3</f>
        <v>0</v>
      </c>
      <c r="D20" s="4">
        <f>'Core crown expenses'!D20/Reference!E$3</f>
        <v>0</v>
      </c>
      <c r="E20" s="4">
        <f>'Core crown expenses'!E20/Reference!F$3</f>
        <v>0</v>
      </c>
      <c r="F20" s="4">
        <f>'Core crown expenses'!F20/Reference!G$3</f>
        <v>0</v>
      </c>
      <c r="G20" s="4">
        <f>'Core crown expenses'!G20/Reference!H$3</f>
        <v>0</v>
      </c>
      <c r="H20" s="4">
        <f>'Core crown expenses'!H20/Reference!I$3</f>
        <v>0</v>
      </c>
      <c r="I20" s="4">
        <f>'Core crown expenses'!I20/Reference!J$3</f>
        <v>0</v>
      </c>
      <c r="J20" s="4">
        <f>'Core crown expenses'!J20/Reference!K$3</f>
        <v>0</v>
      </c>
      <c r="K20" s="4">
        <f>'Core crown expenses'!K20/Reference!L$3</f>
        <v>0</v>
      </c>
      <c r="L20" s="4">
        <f>'Core crown expenses'!L20/Reference!M$3</f>
        <v>0</v>
      </c>
      <c r="M20" s="4">
        <f>'Core crown expenses'!M20/Reference!N$3</f>
        <v>0</v>
      </c>
      <c r="N20" s="4">
        <f>'Core crown expenses'!N20/Reference!O$3</f>
        <v>0</v>
      </c>
      <c r="O20" s="4">
        <f>'Core crown expenses'!O20/Reference!P$3</f>
        <v>0</v>
      </c>
      <c r="P20" s="4">
        <f>'Core crown expenses'!P20/Reference!Q$3</f>
        <v>0</v>
      </c>
      <c r="Q20" s="4">
        <f>'Core crown expenses'!Q20/Reference!R$3</f>
        <v>0</v>
      </c>
      <c r="R20" s="4">
        <f>'Core crown expenses'!R20/Reference!S$3</f>
        <v>0</v>
      </c>
      <c r="S20" s="4">
        <f>'Core crown expenses'!S20/Reference!T$3</f>
        <v>0</v>
      </c>
      <c r="T20" s="4">
        <f>'Core crown expenses'!T20/Reference!U$3</f>
        <v>0</v>
      </c>
      <c r="U20" s="4">
        <f>'Core crown expenses'!U20/Reference!V$3</f>
        <v>0</v>
      </c>
      <c r="V20" s="4">
        <f>'Core crown expenses'!V20/Reference!W$3</f>
        <v>0</v>
      </c>
      <c r="W20" s="4">
        <f>'Core crown expenses'!W20/Reference!X$3</f>
        <v>0</v>
      </c>
      <c r="X20" s="4">
        <f>'Core crown expenses'!X20/Reference!Y$3</f>
        <v>0</v>
      </c>
      <c r="Y20" s="4">
        <f>'Core crown expenses'!Y20/Reference!Z$3</f>
        <v>0</v>
      </c>
      <c r="Z20" s="4">
        <f>'Core crown expenses'!Z20/Reference!AA$3</f>
        <v>0</v>
      </c>
      <c r="AA20" s="4">
        <f>'Core crown expenses'!AA20/Reference!AB$3</f>
        <v>0</v>
      </c>
      <c r="AB20" s="4"/>
      <c r="AC20" s="4"/>
      <c r="AD20" s="4"/>
      <c r="AE20" s="4"/>
      <c r="AF20" s="4"/>
    </row>
    <row r="21" spans="1:32">
      <c r="A21" s="17" t="s">
        <v>19</v>
      </c>
      <c r="B21" s="4">
        <f>'Core crown expenses'!B21/Reference!C$3</f>
        <v>0</v>
      </c>
      <c r="C21" s="4">
        <f>'Core crown expenses'!C21/Reference!D$3</f>
        <v>0</v>
      </c>
      <c r="D21" s="4">
        <f>'Core crown expenses'!D21/Reference!E$3</f>
        <v>0</v>
      </c>
      <c r="E21" s="4">
        <f>'Core crown expenses'!E21/Reference!F$3</f>
        <v>0</v>
      </c>
      <c r="F21" s="4">
        <f>'Core crown expenses'!F21/Reference!G$3</f>
        <v>0</v>
      </c>
      <c r="G21" s="4">
        <f>'Core crown expenses'!G21/Reference!H$3</f>
        <v>0</v>
      </c>
      <c r="H21" s="4">
        <f>'Core crown expenses'!H21/Reference!I$3</f>
        <v>0</v>
      </c>
      <c r="I21" s="4">
        <f>'Core crown expenses'!I21/Reference!J$3</f>
        <v>0</v>
      </c>
      <c r="J21" s="4">
        <f>'Core crown expenses'!J21/Reference!K$3</f>
        <v>0</v>
      </c>
      <c r="K21" s="4">
        <f>'Core crown expenses'!K21/Reference!L$3</f>
        <v>0</v>
      </c>
      <c r="L21" s="4">
        <f>'Core crown expenses'!L21/Reference!M$3</f>
        <v>0</v>
      </c>
      <c r="M21" s="4">
        <f>'Core crown expenses'!M21/Reference!N$3</f>
        <v>0</v>
      </c>
      <c r="N21" s="4">
        <f>'Core crown expenses'!N21/Reference!O$3</f>
        <v>0</v>
      </c>
      <c r="O21" s="4">
        <f>'Core crown expenses'!O21/Reference!P$3</f>
        <v>0</v>
      </c>
      <c r="P21" s="4">
        <f>'Core crown expenses'!P21/Reference!Q$3</f>
        <v>0</v>
      </c>
      <c r="Q21" s="4">
        <f>'Core crown expenses'!Q21/Reference!R$3</f>
        <v>0</v>
      </c>
      <c r="R21" s="4">
        <f>'Core crown expenses'!R21/Reference!S$3</f>
        <v>0</v>
      </c>
      <c r="S21" s="4">
        <f>'Core crown expenses'!S21/Reference!T$3</f>
        <v>0</v>
      </c>
      <c r="T21" s="4">
        <f>'Core crown expenses'!T21/Reference!U$3</f>
        <v>0</v>
      </c>
      <c r="U21" s="4">
        <f>'Core crown expenses'!U21/Reference!V$3</f>
        <v>0</v>
      </c>
      <c r="V21" s="4">
        <f>'Core crown expenses'!V21/Reference!W$3</f>
        <v>0</v>
      </c>
      <c r="W21" s="4">
        <f>'Core crown expenses'!W21/Reference!X$3</f>
        <v>0</v>
      </c>
      <c r="X21" s="4">
        <f>'Core crown expenses'!X21/Reference!Y$3</f>
        <v>0</v>
      </c>
      <c r="Y21" s="4">
        <f>'Core crown expenses'!Y21/Reference!Z$3</f>
        <v>0</v>
      </c>
      <c r="Z21" s="4">
        <f>'Core crown expenses'!Z21/Reference!AA$3</f>
        <v>0</v>
      </c>
      <c r="AA21" s="4">
        <f>'Core crown expenses'!AA21/Reference!AB$3</f>
        <v>0</v>
      </c>
      <c r="AB21" s="4"/>
      <c r="AC21" s="4"/>
      <c r="AD21" s="4"/>
      <c r="AE21" s="4"/>
      <c r="AF21" s="4"/>
    </row>
    <row r="22" spans="1:32">
      <c r="A22" s="14" t="s">
        <v>20</v>
      </c>
      <c r="B22" s="4">
        <f>'Core crown expenses'!B22/Reference!C$3</f>
        <v>51037.704918032789</v>
      </c>
      <c r="C22" s="4">
        <f>'Core crown expenses'!C22/Reference!D$3</f>
        <v>50060.655737704918</v>
      </c>
      <c r="D22" s="4">
        <f>'Core crown expenses'!D22/Reference!E$3</f>
        <v>48360.9375</v>
      </c>
      <c r="E22" s="4">
        <f>'Core crown expenses'!E22/Reference!F$3</f>
        <v>49732.307692307688</v>
      </c>
      <c r="F22" s="4">
        <f>'Core crown expenses'!F22/Reference!G$3</f>
        <v>49910.606060606056</v>
      </c>
      <c r="G22" s="4">
        <f>'Core crown expenses'!G22/Reference!H$3</f>
        <v>51041.791044776117</v>
      </c>
      <c r="H22" s="4">
        <f>'Core crown expenses'!H22/Reference!I$3</f>
        <v>53540.298507462685</v>
      </c>
      <c r="I22" s="4">
        <f>'Core crown expenses'!I22/Reference!J$3</f>
        <v>53283.823529411762</v>
      </c>
      <c r="J22" s="4">
        <f>'Core crown expenses'!J22/Reference!K$3</f>
        <v>52494.285714285717</v>
      </c>
      <c r="K22" s="4">
        <f>'Core crown expenses'!K22/Reference!L$3</f>
        <v>52631.944444444445</v>
      </c>
      <c r="L22" s="4">
        <f>'Core crown expenses'!L22/Reference!M$3</f>
        <v>54653.424657534248</v>
      </c>
      <c r="M22" s="4">
        <f>'Core crown expenses'!M22/Reference!N$3</f>
        <v>55842.666666666664</v>
      </c>
      <c r="N22" s="4">
        <f>'Core crown expenses'!N22/Reference!O$3</f>
        <v>58305.194805194806</v>
      </c>
      <c r="O22" s="4">
        <f>'Core crown expenses'!O22/Reference!P$3</f>
        <v>61650</v>
      </c>
      <c r="P22" s="4">
        <f>'Core crown expenses'!P22/Reference!Q$3</f>
        <v>65857.317073170736</v>
      </c>
      <c r="Q22" s="4">
        <f>'Core crown expenses'!Q22/Reference!R$3</f>
        <v>67055.294117647063</v>
      </c>
      <c r="R22" s="4">
        <f>'Core crown expenses'!R22/Reference!S$3</f>
        <v>73565.517241379304</v>
      </c>
      <c r="S22" s="4">
        <f>'Core crown expenses'!S22/Reference!T$3</f>
        <v>72742.045454545456</v>
      </c>
      <c r="T22" s="4">
        <f>'Core crown expenses'!T22/Reference!U$3</f>
        <v>75752.68817204301</v>
      </c>
      <c r="U22" s="4">
        <f>'Core crown expenses'!U22/Reference!V$3</f>
        <v>73582.97872340426</v>
      </c>
      <c r="V22" s="4">
        <f>'Core crown expenses'!V22/Reference!W$3</f>
        <v>74006.315789473694</v>
      </c>
      <c r="W22" s="4">
        <f>'Core crown expenses'!W22/Reference!X$3</f>
        <v>74139.583333333343</v>
      </c>
      <c r="X22" s="4">
        <f>'Core crown expenses'!X22/Reference!Y$3</f>
        <v>75378.125</v>
      </c>
      <c r="Y22" s="4">
        <f>'Core crown expenses'!Y22/Reference!Z$3</f>
        <v>76215.463917525776</v>
      </c>
      <c r="Z22" s="4">
        <f>'Core crown expenses'!Z22/Reference!AA$3</f>
        <v>77110.101010101018</v>
      </c>
      <c r="AA22" s="4">
        <f>'Core crown expenses'!AA22/Reference!AB$3</f>
        <v>80576</v>
      </c>
      <c r="AB22" s="4">
        <f>'Core crown expenses'!AB22/Reference!AC$3</f>
        <v>85751.817257466973</v>
      </c>
      <c r="AC22" s="4">
        <f>'Core crown expenses'!AC22/Reference!AD$3</f>
        <v>89948.800256940667</v>
      </c>
      <c r="AD22" s="4">
        <f>'Core crown expenses'!AD22/Reference!AE$3</f>
        <v>93455.44382384498</v>
      </c>
      <c r="AE22" s="4">
        <f>'Core crown expenses'!AE22/Reference!AF$3</f>
        <v>94160.389300857307</v>
      </c>
      <c r="AF22" s="4">
        <f>'Core crown expenses'!AF22/Reference!AG$3</f>
        <v>95972.414080652452</v>
      </c>
    </row>
    <row r="23" spans="1:32">
      <c r="A23" s="51"/>
      <c r="B23" s="51"/>
      <c r="C23" s="51"/>
      <c r="D23" s="51"/>
      <c r="E23" s="51"/>
      <c r="F23" s="51"/>
      <c r="G23" s="51"/>
      <c r="H23" s="51"/>
      <c r="I23" s="51"/>
      <c r="J23" s="63"/>
      <c r="K23" s="51"/>
      <c r="L23" s="51"/>
      <c r="M23" s="51"/>
      <c r="N23" s="51"/>
      <c r="O23" s="51"/>
      <c r="P23" s="51"/>
      <c r="Q23" s="51"/>
      <c r="R23" s="51"/>
      <c r="S23" s="51"/>
      <c r="T23" s="51"/>
      <c r="U23" s="51"/>
      <c r="V23" s="4"/>
      <c r="W23" s="51"/>
      <c r="X23" s="51"/>
      <c r="Y23" s="51"/>
      <c r="Z23" s="51"/>
      <c r="AA23" s="51"/>
      <c r="AB23" s="63"/>
      <c r="AC23" s="51"/>
      <c r="AD23" s="51"/>
      <c r="AE23" s="51"/>
      <c r="AF23" s="51"/>
    </row>
    <row r="24" spans="1:32">
      <c r="A24" s="51"/>
      <c r="B24" s="51"/>
      <c r="C24" s="51"/>
      <c r="D24" s="51"/>
      <c r="E24" s="51"/>
      <c r="F24" s="51"/>
      <c r="G24" s="51"/>
      <c r="H24" s="51"/>
      <c r="I24" s="51"/>
      <c r="J24" s="51"/>
      <c r="K24" s="51"/>
      <c r="L24" s="51"/>
      <c r="M24" s="51"/>
      <c r="N24" s="51"/>
      <c r="O24" s="51"/>
      <c r="P24" s="51"/>
      <c r="Q24" s="51"/>
      <c r="R24" s="51"/>
      <c r="S24" s="51"/>
      <c r="T24" s="51"/>
      <c r="U24" s="51"/>
      <c r="V24" s="4"/>
      <c r="W24" s="51"/>
      <c r="X24" s="51"/>
      <c r="Y24" s="51"/>
      <c r="Z24" s="51"/>
      <c r="AA24" s="51"/>
      <c r="AB24" s="51"/>
      <c r="AC24" s="51"/>
      <c r="AD24" s="51"/>
      <c r="AE24" s="51"/>
      <c r="AF24" s="51"/>
    </row>
    <row r="25" spans="1:32">
      <c r="A25" s="51"/>
      <c r="B25" s="51"/>
      <c r="C25" s="51"/>
      <c r="D25" s="51"/>
      <c r="E25" s="51"/>
      <c r="F25" s="51"/>
      <c r="G25" s="51"/>
      <c r="H25" s="51"/>
      <c r="I25" s="51"/>
      <c r="J25" s="51"/>
      <c r="K25" s="51"/>
      <c r="L25" s="51"/>
      <c r="M25" s="51"/>
      <c r="N25" s="51"/>
      <c r="O25" s="51"/>
      <c r="P25" s="51"/>
      <c r="Q25" s="51"/>
      <c r="R25" s="51"/>
      <c r="S25" s="51"/>
      <c r="T25" s="51"/>
      <c r="U25" s="51"/>
      <c r="V25" s="4"/>
      <c r="W25" s="51"/>
      <c r="X25" s="51"/>
      <c r="Y25" s="51"/>
      <c r="Z25" s="51"/>
      <c r="AA25" s="51"/>
      <c r="AB25" s="51"/>
      <c r="AC25" s="51"/>
      <c r="AD25" s="51"/>
      <c r="AE25" s="51"/>
      <c r="AF25" s="51"/>
    </row>
    <row r="26" spans="1:32">
      <c r="A26" s="51"/>
      <c r="B26" s="51"/>
      <c r="C26" s="51"/>
      <c r="D26" s="51"/>
      <c r="E26" s="51"/>
      <c r="F26" s="51"/>
      <c r="G26" s="51"/>
      <c r="H26" s="51"/>
      <c r="I26" s="51"/>
      <c r="J26" s="51"/>
      <c r="K26" s="51"/>
      <c r="L26" s="51"/>
      <c r="M26" s="51"/>
      <c r="N26" s="51"/>
      <c r="O26" s="51"/>
      <c r="P26" s="51"/>
      <c r="Q26" s="51"/>
      <c r="R26" s="51"/>
      <c r="S26" s="51"/>
      <c r="T26" s="51"/>
      <c r="U26" s="51"/>
      <c r="V26" s="4"/>
      <c r="W26" s="51"/>
      <c r="X26" s="51"/>
      <c r="Y26" s="51"/>
      <c r="Z26" s="51"/>
      <c r="AA26" s="51"/>
      <c r="AB26" s="51"/>
      <c r="AC26" s="51"/>
      <c r="AD26" s="51"/>
      <c r="AE26" s="51"/>
      <c r="AF26" s="51"/>
    </row>
    <row r="27" spans="1:32">
      <c r="A27" s="51"/>
      <c r="B27" s="51"/>
      <c r="C27" s="51"/>
      <c r="D27" s="51"/>
      <c r="E27" s="51"/>
      <c r="F27" s="51"/>
      <c r="G27" s="51"/>
      <c r="H27" s="51"/>
      <c r="I27" s="51"/>
      <c r="J27" s="51"/>
      <c r="K27" s="51"/>
      <c r="L27" s="51"/>
      <c r="M27" s="51"/>
      <c r="N27" s="51"/>
      <c r="O27" s="51"/>
      <c r="P27" s="51"/>
      <c r="Q27" s="51"/>
      <c r="R27" s="51"/>
      <c r="S27" s="51"/>
      <c r="T27" s="51"/>
      <c r="U27" s="51"/>
      <c r="V27" s="4"/>
      <c r="W27" s="51"/>
      <c r="X27" s="51"/>
      <c r="Y27" s="51"/>
      <c r="Z27" s="51"/>
      <c r="AA27" s="51"/>
      <c r="AB27" s="51"/>
      <c r="AC27" s="51"/>
      <c r="AD27" s="51"/>
      <c r="AE27" s="51"/>
      <c r="AF27" s="51"/>
    </row>
    <row r="28" spans="1:32">
      <c r="A28" s="51"/>
      <c r="B28" s="51"/>
      <c r="C28" s="51"/>
      <c r="D28" s="51"/>
      <c r="E28" s="51"/>
      <c r="F28" s="51"/>
      <c r="G28" s="51"/>
      <c r="H28" s="51"/>
      <c r="I28" s="51"/>
      <c r="J28" s="51"/>
      <c r="K28" s="51"/>
      <c r="L28" s="51"/>
      <c r="M28" s="51"/>
      <c r="N28" s="51"/>
      <c r="O28" s="51"/>
      <c r="P28" s="51"/>
      <c r="Q28" s="51"/>
      <c r="R28" s="51"/>
      <c r="S28" s="51"/>
      <c r="T28" s="51"/>
      <c r="U28" s="51"/>
      <c r="V28" s="4"/>
      <c r="W28" s="51"/>
      <c r="X28" s="51"/>
      <c r="Y28" s="51"/>
      <c r="Z28" s="51"/>
      <c r="AA28" s="51"/>
      <c r="AB28" s="51"/>
      <c r="AC28" s="51"/>
      <c r="AD28" s="51"/>
      <c r="AE28" s="51"/>
      <c r="AF28" s="51"/>
    </row>
    <row r="29" spans="1:32">
      <c r="A29" s="51"/>
      <c r="B29" s="51"/>
      <c r="C29" s="51"/>
      <c r="D29" s="51"/>
      <c r="E29" s="51"/>
      <c r="F29" s="51"/>
      <c r="G29" s="51"/>
      <c r="H29" s="51"/>
      <c r="I29" s="51"/>
      <c r="J29" s="51"/>
      <c r="K29" s="51"/>
      <c r="L29" s="51"/>
      <c r="M29" s="51"/>
      <c r="N29" s="51"/>
      <c r="O29" s="51"/>
      <c r="P29" s="51"/>
      <c r="Q29" s="51"/>
      <c r="R29" s="51"/>
      <c r="S29" s="51"/>
      <c r="T29" s="51"/>
      <c r="U29" s="51"/>
      <c r="V29" s="4"/>
      <c r="W29" s="51"/>
      <c r="X29" s="51"/>
      <c r="Y29" s="51"/>
      <c r="Z29" s="51"/>
      <c r="AA29" s="51"/>
      <c r="AB29" s="51"/>
      <c r="AC29" s="51"/>
      <c r="AD29" s="51"/>
      <c r="AE29" s="51"/>
      <c r="AF29" s="51"/>
    </row>
    <row r="30" spans="1:32">
      <c r="A30" s="9"/>
      <c r="B30" s="51"/>
      <c r="C30" s="51"/>
      <c r="D30" s="51"/>
      <c r="E30" s="51"/>
      <c r="F30" s="51"/>
      <c r="G30" s="51"/>
      <c r="H30" s="51"/>
      <c r="I30" s="51"/>
      <c r="J30" s="51"/>
      <c r="K30" s="51"/>
      <c r="L30" s="51"/>
      <c r="M30" s="51"/>
      <c r="N30" s="51"/>
      <c r="O30" s="51"/>
      <c r="P30" s="51"/>
      <c r="Q30" s="51"/>
      <c r="R30" s="51"/>
      <c r="S30" s="51"/>
      <c r="T30" s="51"/>
      <c r="U30" s="51"/>
      <c r="V30" s="4"/>
      <c r="W30" s="51"/>
      <c r="X30" s="51"/>
      <c r="Y30" s="51"/>
      <c r="Z30" s="51"/>
      <c r="AA30" s="51"/>
      <c r="AB30" s="51"/>
      <c r="AC30" s="51"/>
      <c r="AD30" s="51"/>
      <c r="AE30" s="51"/>
      <c r="AF30" s="51"/>
    </row>
    <row r="31" spans="1:32">
      <c r="A31" s="9"/>
      <c r="B31" s="51"/>
      <c r="C31" s="51"/>
      <c r="D31" s="51"/>
      <c r="E31" s="51"/>
      <c r="F31" s="51"/>
      <c r="G31" s="51"/>
      <c r="H31" s="51"/>
      <c r="I31" s="51"/>
      <c r="J31" s="51"/>
      <c r="K31" s="51"/>
      <c r="L31" s="51"/>
      <c r="M31" s="51"/>
      <c r="N31" s="51"/>
      <c r="O31" s="51"/>
      <c r="P31" s="51"/>
      <c r="Q31" s="51"/>
      <c r="R31" s="51"/>
      <c r="S31" s="51"/>
      <c r="T31" s="16"/>
      <c r="U31" s="16"/>
      <c r="V31" s="4"/>
      <c r="W31" s="16"/>
      <c r="X31" s="16"/>
      <c r="Y31" s="16"/>
      <c r="Z31" s="16"/>
      <c r="AA31" s="16"/>
      <c r="AB31" s="16"/>
      <c r="AC31" s="16"/>
      <c r="AD31" s="16"/>
      <c r="AE31" s="16"/>
      <c r="AF31" s="51"/>
    </row>
    <row r="32" spans="1:32">
      <c r="A32" s="9"/>
      <c r="B32" s="51"/>
      <c r="C32" s="51"/>
      <c r="D32" s="51"/>
      <c r="E32" s="51"/>
      <c r="F32" s="51"/>
      <c r="G32" s="51"/>
      <c r="H32" s="51"/>
      <c r="I32" s="51"/>
      <c r="J32" s="51"/>
      <c r="K32" s="51"/>
      <c r="L32" s="51"/>
      <c r="M32" s="51"/>
      <c r="N32" s="51"/>
      <c r="O32" s="51"/>
      <c r="P32" s="51"/>
      <c r="Q32" s="51"/>
      <c r="R32" s="51"/>
      <c r="S32" s="51"/>
      <c r="T32" s="16"/>
      <c r="U32" s="16"/>
      <c r="V32" s="4"/>
      <c r="W32" s="4"/>
      <c r="X32" s="4"/>
      <c r="Y32" s="4"/>
      <c r="Z32" s="4"/>
      <c r="AA32" s="4"/>
      <c r="AB32" s="4"/>
      <c r="AC32" s="4"/>
      <c r="AD32" s="4"/>
      <c r="AE32" s="4"/>
      <c r="AF32" s="4"/>
    </row>
    <row r="33" spans="1:32">
      <c r="A33" s="9"/>
      <c r="B33" s="51"/>
      <c r="C33" s="51"/>
      <c r="D33" s="51"/>
      <c r="E33" s="51"/>
      <c r="F33" s="51"/>
      <c r="G33" s="51"/>
      <c r="H33" s="51"/>
      <c r="I33" s="51"/>
      <c r="J33" s="51"/>
      <c r="K33" s="51"/>
      <c r="L33" s="51"/>
      <c r="M33" s="51"/>
      <c r="N33" s="51"/>
      <c r="O33" s="51"/>
      <c r="P33" s="51"/>
      <c r="Q33" s="51"/>
      <c r="R33" s="51"/>
      <c r="S33" s="51"/>
      <c r="T33" s="16"/>
      <c r="U33" s="16"/>
      <c r="V33" s="4"/>
      <c r="W33" s="4"/>
      <c r="X33" s="4"/>
      <c r="Y33" s="4"/>
      <c r="Z33" s="4"/>
      <c r="AA33" s="4"/>
      <c r="AB33" s="4"/>
      <c r="AC33" s="4"/>
      <c r="AD33" s="4"/>
      <c r="AE33" s="4"/>
      <c r="AF33" s="4"/>
    </row>
    <row r="34" spans="1:32">
      <c r="A34" s="9"/>
      <c r="B34" s="51"/>
      <c r="C34" s="51"/>
      <c r="D34" s="51"/>
      <c r="E34" s="51"/>
      <c r="F34" s="51"/>
      <c r="G34" s="51"/>
      <c r="H34" s="51"/>
      <c r="I34" s="51"/>
      <c r="J34" s="51"/>
      <c r="K34" s="51"/>
      <c r="L34" s="51"/>
      <c r="M34" s="51"/>
      <c r="N34" s="51"/>
      <c r="O34" s="51"/>
      <c r="P34" s="51"/>
      <c r="Q34" s="51"/>
      <c r="R34" s="51"/>
      <c r="S34" s="51"/>
      <c r="T34" s="16"/>
      <c r="U34" s="16"/>
      <c r="V34" s="4"/>
      <c r="W34" s="4"/>
      <c r="X34" s="4"/>
      <c r="Y34" s="4"/>
      <c r="Z34" s="4"/>
      <c r="AA34" s="4"/>
      <c r="AB34" s="4"/>
      <c r="AC34" s="4"/>
      <c r="AD34" s="4"/>
      <c r="AE34" s="4"/>
      <c r="AF34" s="4"/>
    </row>
    <row r="35" spans="1:32">
      <c r="A35" s="9"/>
      <c r="B35" s="51"/>
      <c r="C35" s="51"/>
      <c r="D35" s="51"/>
      <c r="E35" s="51"/>
      <c r="F35" s="51"/>
      <c r="G35" s="51"/>
      <c r="H35" s="51"/>
      <c r="I35" s="51"/>
      <c r="J35" s="51"/>
      <c r="K35" s="51"/>
      <c r="L35" s="51"/>
      <c r="M35" s="51"/>
      <c r="N35" s="51"/>
      <c r="O35" s="51"/>
      <c r="P35" s="51"/>
      <c r="Q35" s="51"/>
      <c r="R35" s="51"/>
      <c r="S35" s="51"/>
      <c r="T35" s="16"/>
      <c r="U35" s="16"/>
      <c r="V35" s="4"/>
      <c r="W35" s="4"/>
      <c r="X35" s="4"/>
      <c r="Y35" s="4"/>
      <c r="Z35" s="4"/>
      <c r="AA35" s="4"/>
      <c r="AB35" s="4"/>
      <c r="AC35" s="4"/>
      <c r="AD35" s="4"/>
      <c r="AE35" s="4"/>
      <c r="AF35" s="4"/>
    </row>
    <row r="36" spans="1:32">
      <c r="A36" s="9"/>
      <c r="B36" s="51"/>
      <c r="C36" s="51"/>
      <c r="D36" s="51"/>
      <c r="E36" s="51"/>
      <c r="F36" s="51"/>
      <c r="G36" s="51"/>
      <c r="H36" s="51"/>
      <c r="I36" s="51"/>
      <c r="J36" s="51"/>
      <c r="K36" s="51"/>
      <c r="L36" s="51"/>
      <c r="M36" s="51"/>
      <c r="N36" s="51"/>
      <c r="O36" s="51"/>
      <c r="P36" s="51"/>
      <c r="Q36" s="51"/>
      <c r="R36" s="51"/>
      <c r="S36" s="51"/>
      <c r="T36" s="16"/>
      <c r="U36" s="16"/>
      <c r="V36" s="4"/>
      <c r="W36" s="4"/>
      <c r="X36" s="4"/>
      <c r="Y36" s="4"/>
      <c r="Z36" s="4"/>
      <c r="AA36" s="4"/>
      <c r="AB36" s="4"/>
      <c r="AC36" s="4"/>
      <c r="AD36" s="4"/>
      <c r="AE36" s="4"/>
      <c r="AF36" s="4"/>
    </row>
    <row r="37" spans="1:32">
      <c r="A37" s="9"/>
      <c r="B37" s="51"/>
      <c r="C37" s="51"/>
      <c r="D37" s="51"/>
      <c r="E37" s="51"/>
      <c r="F37" s="51"/>
      <c r="G37" s="51"/>
      <c r="H37" s="51"/>
      <c r="I37" s="51"/>
      <c r="J37" s="51"/>
      <c r="K37" s="51"/>
      <c r="L37" s="51"/>
      <c r="M37" s="51"/>
      <c r="N37" s="51"/>
      <c r="O37" s="51"/>
      <c r="P37" s="51"/>
      <c r="Q37" s="51"/>
      <c r="R37" s="51"/>
      <c r="S37" s="51"/>
      <c r="T37" s="16"/>
      <c r="U37" s="16"/>
      <c r="V37" s="4"/>
      <c r="W37" s="16"/>
      <c r="X37" s="16"/>
      <c r="Y37" s="16"/>
      <c r="Z37" s="16"/>
      <c r="AA37" s="42"/>
      <c r="AB37" s="42"/>
      <c r="AC37" s="42"/>
      <c r="AD37" s="42"/>
      <c r="AE37" s="42"/>
      <c r="AF37" s="42"/>
    </row>
    <row r="38" spans="1:32">
      <c r="A38" s="9"/>
      <c r="B38" s="51"/>
      <c r="C38" s="51"/>
      <c r="D38" s="51"/>
      <c r="E38" s="51"/>
      <c r="F38" s="51"/>
      <c r="G38" s="51"/>
      <c r="H38" s="51"/>
      <c r="I38" s="51"/>
      <c r="J38" s="51"/>
      <c r="K38" s="51"/>
      <c r="L38" s="51"/>
      <c r="M38" s="51"/>
      <c r="N38" s="51"/>
      <c r="O38" s="51"/>
      <c r="P38" s="51"/>
      <c r="Q38" s="51"/>
      <c r="R38" s="51"/>
      <c r="S38" s="51"/>
      <c r="T38" s="16"/>
      <c r="U38" s="16"/>
      <c r="V38" s="4"/>
      <c r="W38" s="4"/>
      <c r="X38" s="4"/>
      <c r="Y38" s="4"/>
      <c r="Z38" s="4"/>
      <c r="AA38" s="4"/>
      <c r="AB38" s="4"/>
      <c r="AC38" s="4"/>
      <c r="AD38" s="4"/>
      <c r="AE38" s="4"/>
      <c r="AF38" s="4"/>
    </row>
    <row r="39" spans="1:32">
      <c r="A39" s="9"/>
      <c r="B39" s="51"/>
      <c r="C39" s="51"/>
      <c r="D39" s="51"/>
      <c r="E39" s="51"/>
      <c r="F39" s="51"/>
      <c r="G39" s="51"/>
      <c r="H39" s="51"/>
      <c r="I39" s="51"/>
      <c r="J39" s="51"/>
      <c r="K39" s="51"/>
      <c r="L39" s="51"/>
      <c r="M39" s="51"/>
      <c r="N39" s="51"/>
      <c r="O39" s="51"/>
      <c r="P39" s="51"/>
      <c r="Q39" s="51"/>
      <c r="R39" s="51"/>
      <c r="S39" s="51"/>
      <c r="T39" s="16"/>
      <c r="U39" s="16"/>
      <c r="V39" s="4"/>
      <c r="W39" s="4"/>
      <c r="X39" s="4"/>
      <c r="Y39" s="4"/>
      <c r="Z39" s="4"/>
      <c r="AA39" s="4"/>
      <c r="AB39" s="4"/>
      <c r="AC39" s="4"/>
      <c r="AD39" s="4"/>
      <c r="AE39" s="4"/>
      <c r="AF39" s="4"/>
    </row>
    <row r="40" spans="1:32">
      <c r="A40" s="9"/>
      <c r="B40" s="51"/>
      <c r="C40" s="51"/>
      <c r="D40" s="51"/>
      <c r="E40" s="51"/>
      <c r="F40" s="51"/>
      <c r="G40" s="51"/>
      <c r="H40" s="51"/>
      <c r="I40" s="51"/>
      <c r="J40" s="51"/>
      <c r="K40" s="51"/>
      <c r="L40" s="51"/>
      <c r="M40" s="51"/>
      <c r="N40" s="51"/>
      <c r="O40" s="51"/>
      <c r="P40" s="51"/>
      <c r="Q40" s="51"/>
      <c r="R40" s="51"/>
      <c r="S40" s="51"/>
      <c r="T40" s="16"/>
      <c r="U40" s="16"/>
      <c r="V40" s="4"/>
      <c r="W40" s="4"/>
      <c r="X40" s="4"/>
      <c r="Y40" s="4"/>
      <c r="Z40" s="4"/>
      <c r="AA40" s="4"/>
      <c r="AB40" s="4"/>
      <c r="AC40" s="4"/>
      <c r="AD40" s="4"/>
      <c r="AE40" s="4"/>
      <c r="AF40" s="4"/>
    </row>
    <row r="41" spans="1:32">
      <c r="A41" s="9"/>
      <c r="B41" s="51"/>
      <c r="C41" s="51"/>
      <c r="D41" s="51"/>
      <c r="E41" s="51"/>
      <c r="F41" s="51"/>
      <c r="G41" s="51"/>
      <c r="H41" s="51"/>
      <c r="I41" s="51"/>
      <c r="J41" s="51"/>
      <c r="K41" s="51"/>
      <c r="L41" s="51"/>
      <c r="M41" s="51"/>
      <c r="N41" s="51"/>
      <c r="O41" s="51"/>
      <c r="P41" s="51"/>
      <c r="Q41" s="51"/>
      <c r="R41" s="51"/>
      <c r="S41" s="51"/>
      <c r="T41" s="16"/>
      <c r="U41" s="16"/>
      <c r="V41" s="4"/>
      <c r="W41" s="46"/>
      <c r="X41" s="46"/>
      <c r="Y41" s="46"/>
      <c r="Z41" s="46"/>
      <c r="AA41" s="48"/>
      <c r="AB41" s="48"/>
      <c r="AC41" s="48"/>
      <c r="AD41" s="48"/>
      <c r="AE41" s="48"/>
      <c r="AF41" s="48"/>
    </row>
    <row r="42" spans="1:32">
      <c r="A42" s="9"/>
      <c r="B42" s="51"/>
      <c r="C42" s="51"/>
      <c r="D42" s="51"/>
      <c r="E42" s="51"/>
      <c r="F42" s="51"/>
      <c r="G42" s="51"/>
      <c r="H42" s="51"/>
      <c r="I42" s="51"/>
      <c r="J42" s="51"/>
      <c r="K42" s="51"/>
      <c r="L42" s="51"/>
      <c r="M42" s="51"/>
      <c r="N42" s="51"/>
      <c r="O42" s="51"/>
      <c r="P42" s="51"/>
      <c r="Q42" s="51"/>
      <c r="R42" s="51"/>
      <c r="S42" s="51"/>
      <c r="T42" s="16"/>
      <c r="U42" s="16"/>
      <c r="V42" s="4"/>
      <c r="W42" s="4"/>
      <c r="X42" s="4"/>
      <c r="Y42" s="4"/>
      <c r="Z42" s="4"/>
      <c r="AA42" s="4"/>
      <c r="AB42" s="4"/>
      <c r="AC42" s="4"/>
      <c r="AD42" s="4"/>
      <c r="AE42" s="4"/>
      <c r="AF42" s="4"/>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499984740745262"/>
    <pageSetUpPr fitToPage="1"/>
  </sheetPr>
  <dimension ref="A2:L82"/>
  <sheetViews>
    <sheetView topLeftCell="A37" workbookViewId="0">
      <selection activeCell="N17" sqref="N17"/>
    </sheetView>
  </sheetViews>
  <sheetFormatPr defaultColWidth="8.85546875" defaultRowHeight="15"/>
  <cols>
    <col min="1" max="1" width="28.85546875" style="27" customWidth="1"/>
    <col min="2" max="2" width="14.85546875" customWidth="1"/>
    <col min="3" max="4" width="9.140625" customWidth="1"/>
  </cols>
  <sheetData>
    <row r="2" spans="1:12">
      <c r="A2" s="51" t="s">
        <v>64</v>
      </c>
      <c r="B2" s="51"/>
      <c r="C2" s="51"/>
      <c r="D2" s="51"/>
      <c r="E2" s="51"/>
      <c r="F2" s="51"/>
      <c r="G2" s="51"/>
      <c r="H2" s="51"/>
      <c r="I2" s="51"/>
      <c r="J2" s="51"/>
      <c r="K2" s="51"/>
      <c r="L2" s="51"/>
    </row>
    <row r="3" spans="1:12">
      <c r="A3" s="51"/>
      <c r="B3" s="51"/>
      <c r="C3" s="51">
        <v>2017</v>
      </c>
      <c r="D3" s="51">
        <v>2018</v>
      </c>
      <c r="E3" s="51">
        <v>2019</v>
      </c>
      <c r="F3" s="51">
        <v>2020</v>
      </c>
      <c r="G3" s="51">
        <v>2021</v>
      </c>
      <c r="H3" s="51">
        <v>2022</v>
      </c>
      <c r="I3" s="51">
        <v>2023</v>
      </c>
      <c r="J3" s="51"/>
      <c r="K3" s="51"/>
      <c r="L3" s="51"/>
    </row>
    <row r="4" spans="1:12" s="27" customFormat="1">
      <c r="A4" s="89" t="s">
        <v>51</v>
      </c>
      <c r="B4" s="51"/>
      <c r="C4" s="51"/>
      <c r="D4" s="51"/>
      <c r="E4" s="51"/>
      <c r="F4" s="51"/>
      <c r="G4" s="51"/>
      <c r="H4" s="51"/>
      <c r="I4" s="51"/>
      <c r="J4" s="51"/>
      <c r="K4" s="51"/>
      <c r="L4" s="51"/>
    </row>
    <row r="5" spans="1:12">
      <c r="A5" s="89"/>
      <c r="B5" s="51">
        <v>2017</v>
      </c>
      <c r="C5" s="51">
        <v>25412</v>
      </c>
      <c r="D5" s="51">
        <v>26247</v>
      </c>
      <c r="E5" s="51">
        <v>27414</v>
      </c>
      <c r="F5" s="51">
        <v>28199</v>
      </c>
      <c r="G5" s="51">
        <v>29104</v>
      </c>
      <c r="H5" s="51"/>
      <c r="I5" s="51"/>
      <c r="J5" s="51"/>
      <c r="K5" s="51"/>
      <c r="L5" s="51"/>
    </row>
    <row r="6" spans="1:12" s="27" customFormat="1">
      <c r="A6" s="89"/>
      <c r="B6" s="51">
        <v>2018</v>
      </c>
      <c r="C6" s="51"/>
      <c r="D6" s="51">
        <v>26110</v>
      </c>
      <c r="E6" s="51">
        <v>28949</v>
      </c>
      <c r="F6" s="51">
        <v>29999</v>
      </c>
      <c r="G6" s="51">
        <v>31169</v>
      </c>
      <c r="H6" s="51">
        <v>32492</v>
      </c>
      <c r="I6" s="51"/>
      <c r="J6" s="51"/>
      <c r="K6" s="51"/>
      <c r="L6" s="51"/>
    </row>
    <row r="7" spans="1:12" s="27" customFormat="1">
      <c r="A7" s="89"/>
      <c r="B7" s="51">
        <v>2019</v>
      </c>
      <c r="C7" s="51"/>
      <c r="D7" s="51"/>
      <c r="E7" s="22">
        <f>'Adjusted core crown expenses'!AB5</f>
        <v>28947.625</v>
      </c>
      <c r="F7" s="22">
        <f>'Adjusted core crown expenses'!AC5</f>
        <v>30911.65</v>
      </c>
      <c r="G7" s="22">
        <f>'Adjusted core crown expenses'!AD5</f>
        <v>32454.375</v>
      </c>
      <c r="H7" s="22">
        <f>'Adjusted core crown expenses'!AE5</f>
        <v>33887.599999999999</v>
      </c>
      <c r="I7" s="22">
        <f>'Adjusted core crown expenses'!AF5</f>
        <v>35179.449999999997</v>
      </c>
      <c r="J7" s="51"/>
      <c r="K7" s="51"/>
      <c r="L7" s="51"/>
    </row>
    <row r="8" spans="1:12" s="27" customFormat="1">
      <c r="A8" s="91" t="s">
        <v>4</v>
      </c>
      <c r="B8" s="51"/>
      <c r="C8" s="51"/>
      <c r="D8" s="51"/>
      <c r="E8" s="51"/>
      <c r="F8" s="51"/>
      <c r="G8" s="51"/>
      <c r="H8" s="51"/>
      <c r="I8" s="51"/>
      <c r="J8" s="51"/>
      <c r="K8" s="51"/>
      <c r="L8" s="51"/>
    </row>
    <row r="9" spans="1:12">
      <c r="A9" s="91"/>
      <c r="B9" s="51">
        <v>2017</v>
      </c>
      <c r="C9" s="51">
        <v>16202</v>
      </c>
      <c r="D9" s="51">
        <v>17096</v>
      </c>
      <c r="E9" s="51">
        <v>17225</v>
      </c>
      <c r="F9" s="51">
        <v>17234</v>
      </c>
      <c r="G9" s="51">
        <v>17193</v>
      </c>
      <c r="H9" s="51"/>
      <c r="I9" s="51"/>
      <c r="J9" s="51"/>
      <c r="K9" s="51"/>
      <c r="L9" s="51"/>
    </row>
    <row r="10" spans="1:12" s="27" customFormat="1">
      <c r="A10" s="91"/>
      <c r="B10" s="51">
        <v>2018</v>
      </c>
      <c r="C10" s="51"/>
      <c r="D10" s="51">
        <v>17185</v>
      </c>
      <c r="E10" s="51">
        <v>18071</v>
      </c>
      <c r="F10" s="51">
        <v>18081</v>
      </c>
      <c r="G10" s="51">
        <v>17988</v>
      </c>
      <c r="H10" s="51">
        <v>18092</v>
      </c>
      <c r="I10" s="51"/>
      <c r="J10" s="51"/>
      <c r="K10" s="51"/>
      <c r="L10" s="51"/>
    </row>
    <row r="11" spans="1:12" s="27" customFormat="1">
      <c r="A11" s="91"/>
      <c r="B11" s="51">
        <v>2019</v>
      </c>
      <c r="C11" s="51"/>
      <c r="D11" s="51"/>
      <c r="E11" s="22">
        <f>'Adjusted core crown expenses'!AB6</f>
        <v>18092.424999999999</v>
      </c>
      <c r="F11" s="22">
        <f>'Adjusted core crown expenses'!AC6</f>
        <v>19151.77</v>
      </c>
      <c r="G11" s="22">
        <f>'Adjusted core crown expenses'!AD6</f>
        <v>20421.375</v>
      </c>
      <c r="H11" s="22">
        <f>'Adjusted core crown expenses'!AE6</f>
        <v>21484.080000000002</v>
      </c>
      <c r="I11" s="22">
        <f>'Adjusted core crown expenses'!AF6</f>
        <v>22325.21</v>
      </c>
      <c r="J11" s="51"/>
      <c r="K11" s="51"/>
      <c r="L11" s="51"/>
    </row>
    <row r="12" spans="1:12" s="27" customFormat="1">
      <c r="A12" s="91" t="s">
        <v>5</v>
      </c>
      <c r="B12" s="51"/>
      <c r="C12" s="51"/>
      <c r="D12" s="51"/>
      <c r="E12" s="51"/>
      <c r="F12" s="51"/>
      <c r="G12" s="51"/>
      <c r="H12" s="51"/>
      <c r="I12" s="51"/>
      <c r="J12" s="51"/>
      <c r="K12" s="51"/>
      <c r="L12" s="51"/>
    </row>
    <row r="13" spans="1:12">
      <c r="A13" s="91"/>
      <c r="B13" s="51">
        <v>2017</v>
      </c>
      <c r="C13" s="51">
        <v>13441</v>
      </c>
      <c r="D13" s="51">
        <v>13985</v>
      </c>
      <c r="E13" s="51">
        <v>14134</v>
      </c>
      <c r="F13" s="51">
        <v>14188</v>
      </c>
      <c r="G13" s="51">
        <v>14413</v>
      </c>
      <c r="H13" s="51"/>
      <c r="I13" s="51"/>
      <c r="J13" s="51"/>
      <c r="K13" s="51"/>
      <c r="L13" s="51"/>
    </row>
    <row r="14" spans="1:12" s="27" customFormat="1">
      <c r="A14" s="91"/>
      <c r="B14" s="51">
        <v>2018</v>
      </c>
      <c r="C14" s="51"/>
      <c r="D14" s="51">
        <v>13937</v>
      </c>
      <c r="E14" s="51">
        <v>14663</v>
      </c>
      <c r="F14" s="51">
        <v>14791</v>
      </c>
      <c r="G14" s="51">
        <v>15109</v>
      </c>
      <c r="H14" s="51">
        <v>15179</v>
      </c>
      <c r="I14" s="51"/>
      <c r="J14" s="51"/>
      <c r="K14" s="51"/>
      <c r="L14" s="51"/>
    </row>
    <row r="15" spans="1:12" s="27" customFormat="1">
      <c r="A15" s="91"/>
      <c r="B15" s="51">
        <v>2019</v>
      </c>
      <c r="C15" s="51"/>
      <c r="D15" s="51"/>
      <c r="E15" s="22">
        <f>'Adjusted core crown expenses'!AB7</f>
        <v>14154.174999999999</v>
      </c>
      <c r="F15" s="22">
        <f>'Adjusted core crown expenses'!AC7</f>
        <v>14879.47</v>
      </c>
      <c r="G15" s="22">
        <f>'Adjusted core crown expenses'!AD7</f>
        <v>16431.625</v>
      </c>
      <c r="H15" s="22">
        <f>'Adjusted core crown expenses'!AE7</f>
        <v>17353.88</v>
      </c>
      <c r="I15" s="22">
        <f>'Adjusted core crown expenses'!AF7</f>
        <v>18241.310000000001</v>
      </c>
      <c r="J15" s="51"/>
      <c r="K15" s="51"/>
      <c r="L15" s="51"/>
    </row>
    <row r="16" spans="1:12" s="27" customFormat="1">
      <c r="A16" s="91" t="s">
        <v>55</v>
      </c>
      <c r="B16" s="51"/>
      <c r="C16" s="51"/>
      <c r="D16" s="51"/>
      <c r="E16" s="51"/>
      <c r="F16" s="51"/>
      <c r="G16" s="51"/>
      <c r="H16" s="51"/>
      <c r="I16" s="51"/>
      <c r="J16" s="51"/>
      <c r="K16" s="51"/>
      <c r="L16" s="51"/>
    </row>
    <row r="17" spans="1:12">
      <c r="A17" s="91"/>
      <c r="B17" s="51">
        <v>2017</v>
      </c>
      <c r="C17" s="51">
        <v>4135</v>
      </c>
      <c r="D17" s="51">
        <v>4843</v>
      </c>
      <c r="E17" s="51">
        <v>4351</v>
      </c>
      <c r="F17" s="51">
        <v>4280</v>
      </c>
      <c r="G17" s="51">
        <v>4144</v>
      </c>
      <c r="H17" s="51"/>
      <c r="I17" s="51"/>
      <c r="J17" s="51"/>
      <c r="K17" s="51"/>
      <c r="L17" s="51"/>
    </row>
    <row r="18" spans="1:12" s="27" customFormat="1">
      <c r="A18" s="91"/>
      <c r="B18" s="51">
        <v>2018</v>
      </c>
      <c r="C18" s="51"/>
      <c r="D18" s="51">
        <v>5086</v>
      </c>
      <c r="E18" s="51">
        <v>5046</v>
      </c>
      <c r="F18" s="51">
        <v>4735</v>
      </c>
      <c r="G18" s="51">
        <v>4831</v>
      </c>
      <c r="H18" s="51">
        <v>4666</v>
      </c>
      <c r="I18" s="51"/>
      <c r="J18" s="51"/>
      <c r="K18" s="51"/>
      <c r="L18" s="51"/>
    </row>
    <row r="19" spans="1:12" s="27" customFormat="1">
      <c r="A19" s="91"/>
      <c r="B19" s="51">
        <v>2019</v>
      </c>
      <c r="C19" s="51"/>
      <c r="D19" s="51"/>
      <c r="E19" s="22">
        <f>'Adjusted core crown expenses'!AB8</f>
        <v>5272.5</v>
      </c>
      <c r="F19" s="22">
        <f>'Adjusted core crown expenses'!AC8</f>
        <v>5594.6</v>
      </c>
      <c r="G19" s="22">
        <f>'Adjusted core crown expenses'!AD8</f>
        <v>5538.5</v>
      </c>
      <c r="H19" s="22">
        <f>'Adjusted core crown expenses'!AE8</f>
        <v>5563.4</v>
      </c>
      <c r="I19" s="22">
        <f>'Adjusted core crown expenses'!AF8</f>
        <v>5710.8</v>
      </c>
      <c r="J19" s="51"/>
      <c r="K19" s="51"/>
      <c r="L19" s="51"/>
    </row>
    <row r="20" spans="1:12" s="27" customFormat="1">
      <c r="A20" s="91" t="s">
        <v>7</v>
      </c>
      <c r="B20" s="51"/>
      <c r="C20" s="51"/>
      <c r="D20" s="51"/>
      <c r="E20" s="51"/>
      <c r="F20" s="51"/>
      <c r="G20" s="51"/>
      <c r="H20" s="51"/>
      <c r="I20" s="51"/>
      <c r="J20" s="51"/>
      <c r="K20" s="51"/>
      <c r="L20" s="51"/>
    </row>
    <row r="21" spans="1:12">
      <c r="A21" s="91"/>
      <c r="B21" s="51">
        <v>2017</v>
      </c>
      <c r="C21" s="51">
        <v>3985</v>
      </c>
      <c r="D21" s="51">
        <v>4119</v>
      </c>
      <c r="E21" s="51">
        <v>4178</v>
      </c>
      <c r="F21" s="51">
        <v>4222</v>
      </c>
      <c r="G21" s="51">
        <v>4278</v>
      </c>
      <c r="H21" s="51"/>
      <c r="I21" s="51"/>
      <c r="J21" s="51"/>
      <c r="K21" s="51"/>
      <c r="L21" s="51"/>
    </row>
    <row r="22" spans="1:12" s="27" customFormat="1">
      <c r="A22" s="91"/>
      <c r="B22" s="51">
        <v>2018</v>
      </c>
      <c r="C22" s="51"/>
      <c r="D22" s="51">
        <v>4276</v>
      </c>
      <c r="E22" s="51">
        <v>4419</v>
      </c>
      <c r="F22" s="51">
        <v>4453</v>
      </c>
      <c r="G22" s="51">
        <v>4516</v>
      </c>
      <c r="H22" s="51">
        <v>4569</v>
      </c>
      <c r="I22" s="51"/>
      <c r="J22" s="51"/>
      <c r="K22" s="51"/>
      <c r="L22" s="51"/>
    </row>
    <row r="23" spans="1:12" s="27" customFormat="1">
      <c r="A23" s="91"/>
      <c r="B23" s="51">
        <v>2019</v>
      </c>
      <c r="C23" s="51"/>
      <c r="D23" s="51"/>
      <c r="E23" s="22">
        <f>'Adjusted core crown expenses'!AB9</f>
        <v>4714.2</v>
      </c>
      <c r="F23" s="22">
        <f>'Adjusted core crown expenses'!AC9</f>
        <v>4879.28</v>
      </c>
      <c r="G23" s="22">
        <f>'Adjusted core crown expenses'!AD9</f>
        <v>5187</v>
      </c>
      <c r="H23" s="22">
        <f>'Adjusted core crown expenses'!AE9</f>
        <v>5444.12</v>
      </c>
      <c r="I23" s="22">
        <f>'Adjusted core crown expenses'!AF9</f>
        <v>5755.4400000000005</v>
      </c>
      <c r="J23" s="51"/>
      <c r="K23" s="51"/>
      <c r="L23" s="51"/>
    </row>
    <row r="24" spans="1:12" s="27" customFormat="1">
      <c r="A24" s="91" t="s">
        <v>56</v>
      </c>
      <c r="B24" s="51"/>
      <c r="C24" s="51"/>
      <c r="D24" s="51"/>
      <c r="E24" s="51"/>
      <c r="F24" s="51"/>
      <c r="G24" s="51"/>
      <c r="H24" s="51"/>
      <c r="I24" s="51"/>
      <c r="J24" s="51"/>
      <c r="K24" s="51"/>
      <c r="L24" s="51"/>
    </row>
    <row r="25" spans="1:12">
      <c r="A25" s="91"/>
      <c r="B25" s="51">
        <v>2017</v>
      </c>
      <c r="C25" s="51">
        <v>2233</v>
      </c>
      <c r="D25" s="51">
        <v>2329</v>
      </c>
      <c r="E25" s="51">
        <v>2344</v>
      </c>
      <c r="F25" s="51">
        <v>2364</v>
      </c>
      <c r="G25" s="51">
        <v>2456</v>
      </c>
      <c r="H25" s="51"/>
      <c r="I25" s="51"/>
      <c r="J25" s="51"/>
      <c r="K25" s="51"/>
      <c r="L25" s="51"/>
    </row>
    <row r="26" spans="1:12" s="27" customFormat="1">
      <c r="A26" s="91"/>
      <c r="B26" s="51">
        <v>2018</v>
      </c>
      <c r="C26" s="51"/>
      <c r="D26" s="51">
        <v>2452</v>
      </c>
      <c r="E26" s="51">
        <v>2622</v>
      </c>
      <c r="F26" s="51">
        <v>2520</v>
      </c>
      <c r="G26" s="51">
        <v>2883</v>
      </c>
      <c r="H26" s="51">
        <v>2594</v>
      </c>
      <c r="I26" s="51"/>
      <c r="J26" s="51"/>
      <c r="K26" s="51"/>
      <c r="L26" s="51"/>
    </row>
    <row r="27" spans="1:12" s="27" customFormat="1">
      <c r="A27" s="91"/>
      <c r="B27" s="51">
        <v>2019</v>
      </c>
      <c r="C27" s="51"/>
      <c r="D27" s="51"/>
      <c r="E27" s="22">
        <f>'Adjusted core crown expenses'!AB10</f>
        <v>3187.9250000000002</v>
      </c>
      <c r="F27" s="22">
        <f>'Adjusted core crown expenses'!AC10</f>
        <v>3096.97</v>
      </c>
      <c r="G27" s="22">
        <f>'Adjusted core crown expenses'!AD10</f>
        <v>4119.875</v>
      </c>
      <c r="H27" s="22">
        <f>'Adjusted core crown expenses'!AE10</f>
        <v>3656.88</v>
      </c>
      <c r="I27" s="22">
        <f>'Adjusted core crown expenses'!AF10</f>
        <v>3839.81</v>
      </c>
      <c r="J27" s="51"/>
      <c r="K27" s="51"/>
      <c r="L27" s="51"/>
    </row>
    <row r="28" spans="1:12" s="27" customFormat="1">
      <c r="A28" s="91" t="s">
        <v>9</v>
      </c>
      <c r="B28" s="51"/>
      <c r="C28" s="51"/>
      <c r="D28" s="51"/>
      <c r="E28" s="51"/>
      <c r="F28" s="51"/>
      <c r="G28" s="51"/>
      <c r="H28" s="51"/>
      <c r="I28" s="51"/>
      <c r="J28" s="51"/>
      <c r="K28" s="51"/>
      <c r="L28" s="51"/>
    </row>
    <row r="29" spans="1:12">
      <c r="A29" s="91"/>
      <c r="B29" s="51">
        <v>2017</v>
      </c>
      <c r="C29" s="51">
        <v>2777</v>
      </c>
      <c r="D29" s="51">
        <v>3001</v>
      </c>
      <c r="E29" s="51">
        <v>2970</v>
      </c>
      <c r="F29" s="51">
        <v>2932</v>
      </c>
      <c r="G29" s="51">
        <v>2948</v>
      </c>
      <c r="H29" s="51"/>
      <c r="I29" s="51"/>
      <c r="J29" s="51"/>
      <c r="K29" s="51"/>
      <c r="L29" s="51"/>
    </row>
    <row r="30" spans="1:12" s="27" customFormat="1">
      <c r="A30" s="91"/>
      <c r="B30" s="51">
        <v>2018</v>
      </c>
      <c r="C30" s="51"/>
      <c r="D30" s="51">
        <v>2930</v>
      </c>
      <c r="E30" s="51">
        <v>3307</v>
      </c>
      <c r="F30" s="51">
        <v>3165</v>
      </c>
      <c r="G30" s="51">
        <v>3124</v>
      </c>
      <c r="H30" s="51">
        <v>3141</v>
      </c>
      <c r="I30" s="51"/>
      <c r="J30" s="51"/>
      <c r="K30" s="51"/>
      <c r="L30" s="51"/>
    </row>
    <row r="31" spans="1:12" s="27" customFormat="1">
      <c r="A31" s="91"/>
      <c r="B31" s="51">
        <v>2019</v>
      </c>
      <c r="C31" s="51"/>
      <c r="D31" s="51"/>
      <c r="E31" s="22">
        <f>'Adjusted core crown expenses'!AB11</f>
        <v>3001.25</v>
      </c>
      <c r="F31" s="22">
        <f>'Adjusted core crown expenses'!AC11</f>
        <v>4321.3</v>
      </c>
      <c r="G31" s="22">
        <f>'Adjusted core crown expenses'!AD11</f>
        <v>3764.75</v>
      </c>
      <c r="H31" s="22">
        <f>'Adjusted core crown expenses'!AE11</f>
        <v>3224.2</v>
      </c>
      <c r="I31" s="22">
        <f>'Adjusted core crown expenses'!AF11</f>
        <v>3508.9</v>
      </c>
      <c r="J31" s="51"/>
      <c r="K31" s="51"/>
      <c r="L31" s="51"/>
    </row>
    <row r="32" spans="1:12" s="27" customFormat="1">
      <c r="A32" s="91" t="s">
        <v>10</v>
      </c>
      <c r="B32" s="51"/>
      <c r="C32" s="51"/>
      <c r="D32" s="51"/>
      <c r="E32" s="51"/>
      <c r="F32" s="51"/>
      <c r="G32" s="51"/>
      <c r="H32" s="51"/>
      <c r="I32" s="51"/>
      <c r="J32" s="51"/>
      <c r="K32" s="51"/>
      <c r="L32" s="51"/>
    </row>
    <row r="33" spans="1:9">
      <c r="A33" s="91"/>
      <c r="B33" s="51">
        <v>2017</v>
      </c>
      <c r="C33" s="51">
        <v>2144</v>
      </c>
      <c r="D33" s="51">
        <v>2294</v>
      </c>
      <c r="E33" s="51">
        <v>2360</v>
      </c>
      <c r="F33" s="51">
        <v>2370</v>
      </c>
      <c r="G33" s="51">
        <v>2380</v>
      </c>
      <c r="H33" s="51"/>
      <c r="I33" s="51"/>
    </row>
    <row r="34" spans="1:9" s="27" customFormat="1">
      <c r="A34" s="91"/>
      <c r="B34" s="51">
        <v>2018</v>
      </c>
      <c r="C34" s="51"/>
      <c r="D34" s="51">
        <v>2263</v>
      </c>
      <c r="E34" s="51">
        <v>2374</v>
      </c>
      <c r="F34" s="51">
        <v>2451</v>
      </c>
      <c r="G34" s="51">
        <v>2461</v>
      </c>
      <c r="H34" s="51">
        <v>2467</v>
      </c>
      <c r="I34" s="51"/>
    </row>
    <row r="35" spans="1:9" s="27" customFormat="1">
      <c r="A35" s="91"/>
      <c r="B35" s="51">
        <v>2019</v>
      </c>
      <c r="C35" s="51"/>
      <c r="D35" s="51"/>
      <c r="E35" s="22">
        <f>'Adjusted core crown expenses'!AB12</f>
        <v>2407.3000000000002</v>
      </c>
      <c r="F35" s="22">
        <f>'Adjusted core crown expenses'!AC12</f>
        <v>2538.3200000000002</v>
      </c>
      <c r="G35" s="22">
        <f>'Adjusted core crown expenses'!AD12</f>
        <v>2648.5</v>
      </c>
      <c r="H35" s="22">
        <f>'Adjusted core crown expenses'!AE12</f>
        <v>2668.28</v>
      </c>
      <c r="I35" s="22">
        <f>'Adjusted core crown expenses'!AF12</f>
        <v>2674.36</v>
      </c>
    </row>
    <row r="36" spans="1:9" s="27" customFormat="1">
      <c r="A36" s="91" t="s">
        <v>11</v>
      </c>
      <c r="B36" s="51"/>
      <c r="C36" s="51"/>
      <c r="D36" s="51"/>
      <c r="E36" s="51"/>
      <c r="F36" s="51"/>
      <c r="G36" s="51"/>
      <c r="H36" s="51"/>
      <c r="I36" s="51"/>
    </row>
    <row r="37" spans="1:9">
      <c r="A37" s="91"/>
      <c r="B37" s="51">
        <v>2017</v>
      </c>
      <c r="C37" s="51">
        <v>861</v>
      </c>
      <c r="D37" s="51">
        <v>885</v>
      </c>
      <c r="E37" s="51">
        <v>875</v>
      </c>
      <c r="F37" s="51">
        <v>841</v>
      </c>
      <c r="G37" s="51">
        <v>814</v>
      </c>
      <c r="H37" s="51"/>
      <c r="I37" s="51"/>
    </row>
    <row r="38" spans="1:9" s="27" customFormat="1">
      <c r="A38" s="91"/>
      <c r="B38" s="51">
        <v>2018</v>
      </c>
      <c r="C38" s="51"/>
      <c r="D38" s="51">
        <v>881</v>
      </c>
      <c r="E38" s="51">
        <v>880</v>
      </c>
      <c r="F38" s="51">
        <v>851</v>
      </c>
      <c r="G38" s="51">
        <v>820</v>
      </c>
      <c r="H38" s="51">
        <v>833</v>
      </c>
      <c r="I38" s="51"/>
    </row>
    <row r="39" spans="1:9" s="27" customFormat="1">
      <c r="A39" s="91"/>
      <c r="B39" s="51">
        <v>2019</v>
      </c>
      <c r="C39" s="51"/>
      <c r="D39" s="51"/>
      <c r="E39" s="22">
        <f>'Adjusted core crown expenses'!AB13</f>
        <v>904.97500000000002</v>
      </c>
      <c r="F39" s="22">
        <f>'Adjusted core crown expenses'!AC13</f>
        <v>993.99</v>
      </c>
      <c r="G39" s="22">
        <f>'Adjusted core crown expenses'!AD13</f>
        <v>985.625</v>
      </c>
      <c r="H39" s="22">
        <f>'Adjusted core crown expenses'!AE13</f>
        <v>1016.96</v>
      </c>
      <c r="I39" s="22">
        <f>'Adjusted core crown expenses'!AF13</f>
        <v>1034.27</v>
      </c>
    </row>
    <row r="40" spans="1:9" s="27" customFormat="1">
      <c r="A40" s="91" t="s">
        <v>12</v>
      </c>
      <c r="B40" s="51"/>
      <c r="C40" s="51"/>
      <c r="D40" s="51"/>
      <c r="E40" s="51"/>
      <c r="F40" s="51"/>
      <c r="G40" s="51"/>
      <c r="H40" s="51"/>
      <c r="I40" s="51"/>
    </row>
    <row r="41" spans="1:9">
      <c r="A41" s="91"/>
      <c r="B41" s="51">
        <v>2017</v>
      </c>
      <c r="C41" s="51">
        <v>715</v>
      </c>
      <c r="D41" s="51">
        <v>730</v>
      </c>
      <c r="E41" s="51">
        <v>667</v>
      </c>
      <c r="F41" s="51">
        <v>653</v>
      </c>
      <c r="G41" s="51">
        <v>638</v>
      </c>
      <c r="H41" s="51"/>
      <c r="I41" s="51"/>
    </row>
    <row r="42" spans="1:9" s="27" customFormat="1">
      <c r="A42" s="91"/>
      <c r="B42" s="51">
        <v>2018</v>
      </c>
      <c r="C42" s="51"/>
      <c r="D42" s="51">
        <v>851</v>
      </c>
      <c r="E42" s="51">
        <v>756</v>
      </c>
      <c r="F42" s="51">
        <v>723</v>
      </c>
      <c r="G42" s="51">
        <v>682</v>
      </c>
      <c r="H42" s="51">
        <v>620</v>
      </c>
      <c r="I42" s="51"/>
    </row>
    <row r="43" spans="1:9" s="27" customFormat="1">
      <c r="A43" s="91"/>
      <c r="B43" s="51">
        <v>2019</v>
      </c>
      <c r="C43" s="51"/>
      <c r="D43" s="51"/>
      <c r="E43" s="22">
        <f>'Adjusted core crown expenses'!AB14</f>
        <v>1082.6500000000001</v>
      </c>
      <c r="F43" s="22">
        <f>'Adjusted core crown expenses'!AC14</f>
        <v>1034.6600000000001</v>
      </c>
      <c r="G43" s="22">
        <f>'Adjusted core crown expenses'!AD14</f>
        <v>899.75</v>
      </c>
      <c r="H43" s="22">
        <f>'Adjusted core crown expenses'!AE14</f>
        <v>744.64</v>
      </c>
      <c r="I43" s="22">
        <f>'Adjusted core crown expenses'!AF14</f>
        <v>807.18000000000006</v>
      </c>
    </row>
    <row r="44" spans="1:9" s="27" customFormat="1">
      <c r="A44" s="91" t="s">
        <v>13</v>
      </c>
      <c r="B44" s="51"/>
      <c r="C44" s="51"/>
      <c r="D44" s="51"/>
      <c r="E44" s="51"/>
      <c r="F44" s="51"/>
      <c r="G44" s="51"/>
      <c r="H44" s="51"/>
      <c r="I44" s="51"/>
    </row>
    <row r="45" spans="1:9">
      <c r="A45" s="91"/>
      <c r="B45" s="51">
        <v>2017</v>
      </c>
      <c r="C45" s="51">
        <v>640</v>
      </c>
      <c r="D45" s="51">
        <v>530</v>
      </c>
      <c r="E45" s="51">
        <v>557</v>
      </c>
      <c r="F45" s="51">
        <v>519</v>
      </c>
      <c r="G45" s="51">
        <v>540</v>
      </c>
      <c r="H45" s="51"/>
      <c r="I45" s="51"/>
    </row>
    <row r="46" spans="1:9" s="27" customFormat="1">
      <c r="A46" s="91"/>
      <c r="B46" s="51">
        <v>2018</v>
      </c>
      <c r="C46" s="51"/>
      <c r="D46" s="51">
        <v>602</v>
      </c>
      <c r="E46" s="51">
        <v>878</v>
      </c>
      <c r="F46" s="51">
        <v>602</v>
      </c>
      <c r="G46" s="51">
        <v>610</v>
      </c>
      <c r="H46" s="51">
        <v>642</v>
      </c>
      <c r="I46" s="51"/>
    </row>
    <row r="47" spans="1:9" s="27" customFormat="1">
      <c r="A47" s="91"/>
      <c r="B47" s="51">
        <v>2019</v>
      </c>
      <c r="C47" s="51"/>
      <c r="D47" s="51"/>
      <c r="E47" s="22">
        <f>'Adjusted core crown expenses'!AB15</f>
        <v>702.97500000000002</v>
      </c>
      <c r="F47" s="22">
        <f>'Adjusted core crown expenses'!AC15</f>
        <v>894.99</v>
      </c>
      <c r="G47" s="22">
        <f>'Adjusted core crown expenses'!AD15</f>
        <v>1452.625</v>
      </c>
      <c r="H47" s="22">
        <f>'Adjusted core crown expenses'!AE15</f>
        <v>1560.96</v>
      </c>
      <c r="I47" s="22">
        <f>'Adjusted core crown expenses'!AF15</f>
        <v>1467.27</v>
      </c>
    </row>
    <row r="48" spans="1:9" s="27" customFormat="1">
      <c r="A48" s="91" t="s">
        <v>46</v>
      </c>
      <c r="B48" s="51"/>
      <c r="C48" s="51"/>
      <c r="D48" s="51"/>
      <c r="E48" s="51"/>
      <c r="F48" s="51"/>
      <c r="G48" s="51"/>
      <c r="H48" s="51"/>
      <c r="I48" s="51"/>
    </row>
    <row r="49" spans="1:10">
      <c r="A49" s="91"/>
      <c r="B49" s="51">
        <v>2017</v>
      </c>
      <c r="C49" s="51">
        <v>893</v>
      </c>
      <c r="D49" s="51">
        <v>1015</v>
      </c>
      <c r="E49" s="51">
        <v>929</v>
      </c>
      <c r="F49" s="51">
        <v>984</v>
      </c>
      <c r="G49" s="51">
        <v>987</v>
      </c>
      <c r="H49" s="51"/>
      <c r="I49" s="51"/>
      <c r="J49" s="51"/>
    </row>
    <row r="50" spans="1:10" s="27" customFormat="1">
      <c r="A50" s="91"/>
      <c r="B50" s="51">
        <v>2018</v>
      </c>
      <c r="C50" s="51"/>
      <c r="D50" s="51">
        <v>1287</v>
      </c>
      <c r="E50" s="51">
        <v>1058</v>
      </c>
      <c r="F50" s="51">
        <v>1101</v>
      </c>
      <c r="G50" s="51">
        <v>1110</v>
      </c>
      <c r="H50" s="51">
        <v>1108</v>
      </c>
      <c r="I50" s="51"/>
      <c r="J50" s="51"/>
    </row>
    <row r="51" spans="1:10" s="27" customFormat="1">
      <c r="A51" s="91"/>
      <c r="B51" s="51">
        <v>2019</v>
      </c>
      <c r="C51" s="51"/>
      <c r="D51" s="51"/>
      <c r="E51" s="51">
        <f>'Adjusted core crown expenses'!AB16</f>
        <v>1125</v>
      </c>
      <c r="F51" s="51">
        <f>'Adjusted core crown expenses'!AC16</f>
        <v>1281</v>
      </c>
      <c r="G51" s="51">
        <f>'Adjusted core crown expenses'!AD16</f>
        <v>1255</v>
      </c>
      <c r="H51" s="51">
        <f>'Adjusted core crown expenses'!AE16</f>
        <v>1478</v>
      </c>
      <c r="I51" s="51">
        <f>'Adjusted core crown expenses'!AF16</f>
        <v>1448</v>
      </c>
      <c r="J51" s="51"/>
    </row>
    <row r="52" spans="1:10" s="27" customFormat="1">
      <c r="A52" s="91" t="s">
        <v>15</v>
      </c>
      <c r="B52" s="51"/>
      <c r="C52" s="51"/>
      <c r="D52" s="51"/>
      <c r="E52" s="51"/>
      <c r="F52" s="51"/>
      <c r="G52" s="51"/>
      <c r="H52" s="51"/>
      <c r="I52" s="51"/>
      <c r="J52" s="51"/>
    </row>
    <row r="53" spans="1:10">
      <c r="A53" s="91"/>
      <c r="B53" s="51">
        <v>2017</v>
      </c>
      <c r="C53" s="51">
        <v>214</v>
      </c>
      <c r="D53" s="51">
        <v>220</v>
      </c>
      <c r="E53" s="51">
        <v>232</v>
      </c>
      <c r="F53" s="51">
        <v>243</v>
      </c>
      <c r="G53" s="51">
        <v>243</v>
      </c>
      <c r="H53" s="51"/>
      <c r="I53" s="51"/>
      <c r="J53" s="51"/>
    </row>
    <row r="54" spans="1:10" s="27" customFormat="1">
      <c r="A54" s="91"/>
      <c r="B54" s="51">
        <v>2018</v>
      </c>
      <c r="C54" s="51"/>
      <c r="D54" s="51">
        <v>150</v>
      </c>
      <c r="E54" s="51">
        <v>122</v>
      </c>
      <c r="F54" s="51">
        <v>148</v>
      </c>
      <c r="G54" s="51">
        <v>185</v>
      </c>
      <c r="H54" s="51">
        <v>213</v>
      </c>
      <c r="I54" s="51"/>
      <c r="J54" s="51"/>
    </row>
    <row r="55" spans="1:10" s="27" customFormat="1">
      <c r="A55" s="91"/>
      <c r="B55" s="51">
        <v>2019</v>
      </c>
      <c r="C55" s="51"/>
      <c r="D55" s="51"/>
      <c r="E55" s="51">
        <f>'Adjusted core crown expenses'!AB17</f>
        <v>159</v>
      </c>
      <c r="F55" s="51">
        <f>'Adjusted core crown expenses'!AC17</f>
        <v>164</v>
      </c>
      <c r="G55" s="51">
        <f>'Adjusted core crown expenses'!AD17</f>
        <v>146</v>
      </c>
      <c r="H55" s="51">
        <f>'Adjusted core crown expenses'!AE17</f>
        <v>150</v>
      </c>
      <c r="I55" s="51">
        <f>'Adjusted core crown expenses'!AF17</f>
        <v>167</v>
      </c>
      <c r="J55" s="51"/>
    </row>
    <row r="56" spans="1:10" s="27" customFormat="1">
      <c r="A56" s="91" t="s">
        <v>16</v>
      </c>
      <c r="B56" s="51"/>
      <c r="C56" s="51"/>
      <c r="D56" s="51"/>
      <c r="E56" s="51"/>
      <c r="F56" s="51"/>
      <c r="G56" s="51"/>
      <c r="H56" s="51"/>
      <c r="I56" s="51"/>
      <c r="J56" s="51"/>
    </row>
    <row r="57" spans="1:10">
      <c r="A57" s="91"/>
      <c r="B57" s="51">
        <v>2017</v>
      </c>
      <c r="C57" s="51">
        <v>444</v>
      </c>
      <c r="D57" s="51">
        <v>406</v>
      </c>
      <c r="E57" s="51">
        <v>401</v>
      </c>
      <c r="F57" s="51">
        <v>396</v>
      </c>
      <c r="G57" s="51">
        <v>396</v>
      </c>
      <c r="H57" s="51"/>
      <c r="I57" s="51"/>
      <c r="J57" s="51"/>
    </row>
    <row r="58" spans="1:10" s="27" customFormat="1">
      <c r="A58" s="91"/>
      <c r="B58" s="51">
        <v>2018</v>
      </c>
      <c r="C58" s="51"/>
      <c r="D58" s="51">
        <v>340</v>
      </c>
      <c r="E58" s="51">
        <v>552</v>
      </c>
      <c r="F58" s="51">
        <v>352</v>
      </c>
      <c r="G58" s="51">
        <v>344</v>
      </c>
      <c r="H58" s="51">
        <v>344</v>
      </c>
      <c r="I58" s="51"/>
      <c r="J58" s="51"/>
    </row>
    <row r="59" spans="1:10" s="27" customFormat="1">
      <c r="A59" s="91"/>
      <c r="B59" s="51">
        <v>2019</v>
      </c>
      <c r="C59" s="51"/>
      <c r="D59" s="51"/>
      <c r="E59" s="51">
        <f>'Adjusted core crown expenses'!AB18</f>
        <v>114</v>
      </c>
      <c r="F59" s="51">
        <f>'Adjusted core crown expenses'!AC18</f>
        <v>341</v>
      </c>
      <c r="G59" s="51">
        <f>'Adjusted core crown expenses'!AD18</f>
        <v>412</v>
      </c>
      <c r="H59" s="51">
        <f>'Adjusted core crown expenses'!AE18</f>
        <v>412</v>
      </c>
      <c r="I59" s="51">
        <f>'Adjusted core crown expenses'!AF18</f>
        <v>412</v>
      </c>
      <c r="J59" s="51"/>
    </row>
    <row r="60" spans="1:10" s="27" customFormat="1">
      <c r="A60" s="91" t="s">
        <v>17</v>
      </c>
      <c r="B60" s="51"/>
      <c r="C60" s="51"/>
      <c r="D60" s="51"/>
      <c r="E60" s="51"/>
      <c r="F60" s="51"/>
      <c r="G60" s="51"/>
      <c r="H60" s="51"/>
      <c r="I60" s="51"/>
      <c r="J60" s="51"/>
    </row>
    <row r="61" spans="1:10">
      <c r="A61" s="91"/>
      <c r="B61" s="51">
        <v>2017</v>
      </c>
      <c r="C61" s="51">
        <v>3588</v>
      </c>
      <c r="D61" s="51">
        <v>3493</v>
      </c>
      <c r="E61" s="51">
        <v>3403</v>
      </c>
      <c r="F61" s="51">
        <v>3662</v>
      </c>
      <c r="G61" s="51">
        <v>3806</v>
      </c>
      <c r="H61" s="51"/>
      <c r="I61" s="51"/>
      <c r="J61" s="51"/>
    </row>
    <row r="62" spans="1:10" s="27" customFormat="1">
      <c r="A62" s="91"/>
      <c r="B62" s="51">
        <v>2018</v>
      </c>
      <c r="C62" s="51"/>
      <c r="D62" s="51">
        <v>3484</v>
      </c>
      <c r="E62" s="51">
        <v>3408</v>
      </c>
      <c r="F62" s="51">
        <v>3358</v>
      </c>
      <c r="G62" s="51">
        <v>3522</v>
      </c>
      <c r="H62" s="51">
        <v>3294</v>
      </c>
      <c r="I62" s="51"/>
      <c r="J62" s="51"/>
    </row>
    <row r="63" spans="1:10" s="27" customFormat="1">
      <c r="A63" s="91"/>
      <c r="B63" s="51">
        <v>2019</v>
      </c>
      <c r="C63" s="51"/>
      <c r="D63" s="51"/>
      <c r="E63" s="51">
        <f>'Adjusted core crown expenses'!AB19</f>
        <v>2634</v>
      </c>
      <c r="F63" s="51">
        <f>'Adjusted core crown expenses'!AC19</f>
        <v>1779</v>
      </c>
      <c r="G63" s="51">
        <f>'Adjusted core crown expenses'!AD19</f>
        <v>2674</v>
      </c>
      <c r="H63" s="51">
        <f>'Adjusted core crown expenses'!AE19</f>
        <v>2541</v>
      </c>
      <c r="I63" s="51">
        <f>'Adjusted core crown expenses'!AF19</f>
        <v>2662</v>
      </c>
      <c r="J63" s="51"/>
    </row>
    <row r="64" spans="1:10" s="27" customFormat="1">
      <c r="A64" s="91" t="s">
        <v>18</v>
      </c>
      <c r="B64" s="51">
        <v>2016</v>
      </c>
      <c r="C64" s="51"/>
      <c r="D64" s="51"/>
      <c r="E64" s="51"/>
      <c r="F64" s="51"/>
      <c r="G64" s="51"/>
      <c r="H64" s="51"/>
      <c r="I64" s="51"/>
      <c r="J64" s="51"/>
    </row>
    <row r="65" spans="1:10">
      <c r="A65" s="91"/>
      <c r="B65" s="51">
        <v>2017</v>
      </c>
      <c r="C65" s="51">
        <v>230</v>
      </c>
      <c r="D65" s="51">
        <v>293</v>
      </c>
      <c r="E65" s="51">
        <v>1971</v>
      </c>
      <c r="F65" s="51">
        <v>3647</v>
      </c>
      <c r="G65" s="51">
        <v>5383</v>
      </c>
      <c r="H65" s="51"/>
      <c r="I65" s="51"/>
      <c r="J65" s="51"/>
    </row>
    <row r="66" spans="1:10" s="27" customFormat="1">
      <c r="A66" s="91"/>
      <c r="B66" s="51">
        <v>2018</v>
      </c>
      <c r="C66" s="51"/>
      <c r="D66" s="51">
        <v>186</v>
      </c>
      <c r="E66" s="51">
        <v>760</v>
      </c>
      <c r="F66" s="51">
        <v>3070</v>
      </c>
      <c r="G66" s="51">
        <v>5686</v>
      </c>
      <c r="H66" s="51">
        <v>8129</v>
      </c>
      <c r="I66" s="51"/>
      <c r="J66" s="51"/>
    </row>
    <row r="67" spans="1:10" s="27" customFormat="1">
      <c r="A67" s="91"/>
      <c r="B67" s="51">
        <v>2019</v>
      </c>
      <c r="C67" s="51"/>
      <c r="D67" s="51"/>
      <c r="E67" s="51">
        <f>'Core crown expenses'!AB20</f>
        <v>265</v>
      </c>
      <c r="F67" s="51">
        <f>'Core crown expenses'!AC20</f>
        <v>1266</v>
      </c>
      <c r="G67" s="51">
        <f>'Core crown expenses'!AD20</f>
        <v>4275</v>
      </c>
      <c r="H67" s="51">
        <f>'Core crown expenses'!AE20</f>
        <v>6964</v>
      </c>
      <c r="I67" s="51">
        <f>'Core crown expenses'!AF20</f>
        <v>9318</v>
      </c>
      <c r="J67" s="51"/>
    </row>
    <row r="68" spans="1:10" s="27" customFormat="1">
      <c r="A68" s="91" t="s">
        <v>65</v>
      </c>
      <c r="B68" s="51"/>
      <c r="C68" s="51"/>
      <c r="D68" s="51"/>
      <c r="E68" s="51"/>
      <c r="F68" s="51"/>
      <c r="G68" s="51"/>
      <c r="H68" s="51"/>
      <c r="I68" s="51"/>
      <c r="J68" s="51"/>
    </row>
    <row r="69" spans="1:10">
      <c r="A69" s="91"/>
      <c r="B69" s="51">
        <v>2017</v>
      </c>
      <c r="C69" s="51">
        <v>-450</v>
      </c>
      <c r="D69" s="51">
        <v>-1000</v>
      </c>
      <c r="E69" s="51">
        <v>-545</v>
      </c>
      <c r="F69" s="51">
        <v>-500</v>
      </c>
      <c r="G69" s="51">
        <v>-500</v>
      </c>
      <c r="H69" s="51"/>
      <c r="I69" s="51"/>
      <c r="J69" s="51"/>
    </row>
    <row r="70" spans="1:10">
      <c r="A70" s="91"/>
      <c r="B70" s="51">
        <v>2018</v>
      </c>
      <c r="C70" s="51"/>
      <c r="D70" s="51">
        <v>-300</v>
      </c>
      <c r="E70" s="51">
        <v>-1145</v>
      </c>
      <c r="F70" s="51">
        <v>-325</v>
      </c>
      <c r="G70" s="51">
        <v>-325</v>
      </c>
      <c r="H70" s="51">
        <v>-275</v>
      </c>
      <c r="I70" s="51"/>
      <c r="J70" s="51"/>
    </row>
    <row r="71" spans="1:10" s="27" customFormat="1">
      <c r="A71" s="91"/>
      <c r="B71" s="51">
        <v>2019</v>
      </c>
      <c r="C71" s="51"/>
      <c r="D71" s="51"/>
      <c r="E71" s="51">
        <f>'Core crown expenses'!AB21</f>
        <v>-800</v>
      </c>
      <c r="F71" s="51">
        <f>'Core crown expenses'!AC21</f>
        <v>-1400</v>
      </c>
      <c r="G71" s="51">
        <f>'Core crown expenses'!AD21</f>
        <v>-500</v>
      </c>
      <c r="H71" s="51">
        <f>'Core crown expenses'!AE21</f>
        <v>-500</v>
      </c>
      <c r="I71" s="51">
        <f>'Core crown expenses'!AF21</f>
        <v>-500</v>
      </c>
      <c r="J71" s="51"/>
    </row>
    <row r="72" spans="1:10" s="27" customFormat="1">
      <c r="A72" s="91" t="s">
        <v>57</v>
      </c>
      <c r="B72" s="51"/>
      <c r="C72" s="24"/>
      <c r="D72" s="24"/>
      <c r="E72" s="24"/>
      <c r="F72" s="24"/>
      <c r="G72" s="51"/>
      <c r="H72" s="51"/>
      <c r="I72" s="51"/>
      <c r="J72" s="51"/>
    </row>
    <row r="73" spans="1:10">
      <c r="A73" s="91"/>
      <c r="B73" s="51">
        <v>2017</v>
      </c>
      <c r="C73" s="51">
        <v>77464</v>
      </c>
      <c r="D73" s="51">
        <v>80486</v>
      </c>
      <c r="E73" s="51">
        <v>83466</v>
      </c>
      <c r="F73" s="51">
        <v>86234</v>
      </c>
      <c r="G73" s="51">
        <v>89223</v>
      </c>
      <c r="H73" s="51"/>
      <c r="I73" s="51"/>
      <c r="J73" s="51"/>
    </row>
    <row r="74" spans="1:10">
      <c r="A74" s="91"/>
      <c r="B74" s="51">
        <v>2018</v>
      </c>
      <c r="C74" s="51"/>
      <c r="D74" s="51">
        <v>81720</v>
      </c>
      <c r="E74" s="51">
        <v>86720</v>
      </c>
      <c r="F74" s="51">
        <v>90075</v>
      </c>
      <c r="G74" s="51">
        <v>94715</v>
      </c>
      <c r="H74" s="51">
        <v>98108</v>
      </c>
      <c r="I74" s="51"/>
      <c r="J74" s="51"/>
    </row>
    <row r="75" spans="1:10">
      <c r="A75" s="91"/>
      <c r="B75" s="51">
        <v>2019</v>
      </c>
      <c r="C75" s="51"/>
      <c r="D75" s="51"/>
      <c r="E75" s="51">
        <f>'Core crown expenses'!AB22</f>
        <v>87300</v>
      </c>
      <c r="F75" s="51">
        <f>'Core crown expenses'!AC22</f>
        <v>93262</v>
      </c>
      <c r="G75" s="51">
        <f>'Core crown expenses'!AD22</f>
        <v>98891</v>
      </c>
      <c r="H75" s="51">
        <f>'Core crown expenses'!AE22</f>
        <v>101686</v>
      </c>
      <c r="I75" s="51">
        <f>'Core crown expenses'!AF22</f>
        <v>105733</v>
      </c>
      <c r="J75" s="51"/>
    </row>
    <row r="76" spans="1:10">
      <c r="A76" s="51"/>
      <c r="B76" s="51"/>
      <c r="C76" s="51"/>
      <c r="D76" s="51"/>
      <c r="E76" s="51"/>
      <c r="F76" s="51"/>
      <c r="G76" s="51"/>
      <c r="H76" s="51"/>
      <c r="I76" s="51"/>
      <c r="J76" s="51"/>
    </row>
    <row r="77" spans="1:10">
      <c r="A77" s="51"/>
      <c r="B77" s="51"/>
      <c r="C77" s="51"/>
      <c r="D77" s="51"/>
      <c r="E77" s="51"/>
      <c r="F77" s="51"/>
      <c r="G77" s="51"/>
      <c r="H77" s="51"/>
      <c r="I77" s="51"/>
      <c r="J77" s="51"/>
    </row>
    <row r="78" spans="1:10">
      <c r="A78" s="51"/>
      <c r="B78" s="51"/>
      <c r="C78" s="51"/>
      <c r="D78" s="51"/>
      <c r="E78" s="51"/>
      <c r="F78" s="51"/>
      <c r="G78" s="51"/>
      <c r="H78" s="51"/>
      <c r="I78" s="51"/>
      <c r="J78" s="51"/>
    </row>
    <row r="79" spans="1:10">
      <c r="A79" s="51"/>
      <c r="B79" s="51"/>
      <c r="C79" s="52"/>
      <c r="D79" s="52"/>
      <c r="E79" s="52"/>
      <c r="F79" s="52"/>
      <c r="G79" s="52"/>
      <c r="H79" s="52"/>
      <c r="I79" s="52"/>
      <c r="J79" s="51"/>
    </row>
    <row r="80" spans="1:10">
      <c r="A80" s="90"/>
      <c r="B80" s="51"/>
      <c r="C80" s="24"/>
      <c r="D80" s="24"/>
      <c r="E80" s="24"/>
      <c r="F80" s="24"/>
      <c r="G80" s="24"/>
      <c r="H80" s="51"/>
      <c r="I80" s="51"/>
      <c r="J80" s="51"/>
    </row>
    <row r="81" spans="1:9">
      <c r="A81" s="90"/>
      <c r="B81" s="51"/>
      <c r="C81" s="51"/>
      <c r="D81" s="24"/>
      <c r="E81" s="24"/>
      <c r="F81" s="24"/>
      <c r="G81" s="24"/>
      <c r="H81" s="24"/>
      <c r="I81" s="51"/>
    </row>
    <row r="82" spans="1:9">
      <c r="A82" s="90"/>
      <c r="B82" s="51"/>
      <c r="C82" s="51"/>
      <c r="D82" s="51"/>
      <c r="E82" s="51"/>
      <c r="F82" s="51"/>
      <c r="G82" s="51"/>
      <c r="H82" s="51"/>
      <c r="I82" s="51"/>
    </row>
  </sheetData>
  <mergeCells count="19">
    <mergeCell ref="A64:A67"/>
    <mergeCell ref="A60:A63"/>
    <mergeCell ref="A56:A59"/>
    <mergeCell ref="A80:A82"/>
    <mergeCell ref="A4:A7"/>
    <mergeCell ref="A8:A11"/>
    <mergeCell ref="A52:A55"/>
    <mergeCell ref="A48:A51"/>
    <mergeCell ref="A44:A47"/>
    <mergeCell ref="A40:A43"/>
    <mergeCell ref="A36:A39"/>
    <mergeCell ref="A32:A35"/>
    <mergeCell ref="A28:A31"/>
    <mergeCell ref="A24:A27"/>
    <mergeCell ref="A20:A23"/>
    <mergeCell ref="A16:A19"/>
    <mergeCell ref="A12:A15"/>
    <mergeCell ref="A72:A75"/>
    <mergeCell ref="A68:A71"/>
  </mergeCells>
  <pageMargins left="0.7" right="0.7" top="0.75" bottom="0.75" header="0.3" footer="0.3"/>
  <pageSetup paperSize="9" scale="4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Core crown expenses</vt:lpstr>
      <vt:lpstr>Adjusted core crown expenses</vt:lpstr>
      <vt:lpstr>Real per capita</vt:lpstr>
      <vt:lpstr>Growth</vt:lpstr>
      <vt:lpstr>Budget comparisons</vt:lpstr>
      <vt:lpstr>Unallocated adjustment</vt:lpstr>
      <vt:lpstr>Per capita</vt:lpstr>
      <vt:lpstr>Real</vt:lpstr>
      <vt:lpstr>Historical</vt:lpstr>
      <vt:lpstr>Historical allocated</vt:lpstr>
      <vt:lpstr>Reference</vt:lpstr>
      <vt:lpstr>Methodology and Data Limitns</vt:lpstr>
    </vt:vector>
  </TitlesOfParts>
  <Manager/>
  <Company>Victoria University of Wellington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Olivia Wills</dc:creator>
  <cp:keywords/>
  <dc:description/>
  <cp:lastModifiedBy>Toby Moore</cp:lastModifiedBy>
  <cp:revision/>
  <dcterms:created xsi:type="dcterms:W3CDTF">2019-05-22T04:00:18Z</dcterms:created>
  <dcterms:modified xsi:type="dcterms:W3CDTF">2019-06-07T03:50:51Z</dcterms:modified>
  <cp:category/>
  <cp:contentStatus/>
</cp:coreProperties>
</file>